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cambio\0 TRASPARENZA_LUNARDI\BILANCI\Bilanci preventivi\Bilancio Preventivo 2023_2025\"/>
    </mc:Choice>
  </mc:AlternateContent>
  <xr:revisionPtr revIDLastSave="0" documentId="13_ncr:1_{33ECFB1C-373B-43B3-BA86-A376CF93354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2" sheetId="1" r:id="rId1"/>
  </sheets>
  <definedNames>
    <definedName name="_xlnm.Print_Area" localSheetId="0">'2023-2022'!$A$1:$F$281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4" i="1" l="1"/>
  <c r="E278" i="1"/>
  <c r="E275" i="1"/>
  <c r="E272" i="1"/>
  <c r="E271" i="1" s="1"/>
  <c r="E266" i="1"/>
  <c r="E258" i="1"/>
  <c r="E256" i="1"/>
  <c r="E251" i="1"/>
  <c r="E247" i="1" s="1"/>
  <c r="E226" i="1"/>
  <c r="E223" i="1"/>
  <c r="E222" i="1" s="1"/>
  <c r="E219" i="1"/>
  <c r="E217" i="1" s="1"/>
  <c r="E214" i="1"/>
  <c r="E211" i="1"/>
  <c r="E208" i="1"/>
  <c r="E207" i="1" s="1"/>
  <c r="E205" i="1"/>
  <c r="E203" i="1"/>
  <c r="E188" i="1"/>
  <c r="E181" i="1"/>
  <c r="E176" i="1"/>
  <c r="E174" i="1"/>
  <c r="E172" i="1"/>
  <c r="E164" i="1"/>
  <c r="E154" i="1"/>
  <c r="E151" i="1"/>
  <c r="E149" i="1"/>
  <c r="E141" i="1"/>
  <c r="E140" i="1" s="1"/>
  <c r="E138" i="1"/>
  <c r="E137" i="1"/>
  <c r="E136" i="1"/>
  <c r="E135" i="1"/>
  <c r="E119" i="1"/>
  <c r="E96" i="1" s="1"/>
  <c r="E85" i="1"/>
  <c r="E77" i="1"/>
  <c r="E70" i="1"/>
  <c r="E69" i="1"/>
  <c r="E63" i="1"/>
  <c r="E50" i="1"/>
  <c r="E49" i="1" s="1"/>
  <c r="E47" i="1"/>
  <c r="E45" i="1"/>
  <c r="E44" i="1" s="1"/>
  <c r="E41" i="1"/>
  <c r="E40" i="1" s="1"/>
  <c r="E37" i="1"/>
  <c r="E34" i="1"/>
  <c r="E31" i="1"/>
  <c r="E25" i="1"/>
  <c r="E24" i="1" s="1"/>
  <c r="E13" i="1"/>
  <c r="E11" i="1"/>
  <c r="E8" i="1"/>
  <c r="E6" i="1"/>
  <c r="E4" i="1" l="1"/>
  <c r="E260" i="1"/>
  <c r="E30" i="1"/>
  <c r="E180" i="1"/>
  <c r="E255" i="1"/>
  <c r="E148" i="1"/>
  <c r="E66" i="1"/>
  <c r="E84" i="1"/>
  <c r="E241" i="1" l="1"/>
  <c r="E243" i="1"/>
  <c r="E268" i="1" s="1"/>
  <c r="E281" i="1" s="1"/>
  <c r="D137" i="1"/>
  <c r="D135" i="1"/>
  <c r="D275" i="1" l="1"/>
  <c r="D176" i="1" l="1"/>
  <c r="F221" i="1" l="1"/>
  <c r="F220" i="1"/>
  <c r="D223" i="1" l="1"/>
  <c r="D188" i="1"/>
  <c r="D77" i="1" l="1"/>
  <c r="D24" i="1"/>
  <c r="D13" i="1"/>
  <c r="D8" i="1"/>
  <c r="D11" i="1"/>
  <c r="D50" i="1"/>
  <c r="F11" i="1" l="1"/>
  <c r="F8" i="1"/>
  <c r="F24" i="1" l="1"/>
  <c r="F50" i="1" l="1"/>
  <c r="D266" i="1" l="1"/>
  <c r="F266" i="1" s="1"/>
  <c r="D258" i="1"/>
  <c r="D256" i="1"/>
  <c r="D255" i="1" l="1"/>
  <c r="F13" i="1" l="1"/>
  <c r="D6" i="1" l="1"/>
  <c r="D4" i="1" l="1"/>
  <c r="F4" i="1" s="1"/>
  <c r="F6" i="1"/>
  <c r="D164" i="1"/>
  <c r="D226" i="1" l="1"/>
  <c r="D222" i="1" s="1"/>
  <c r="F223" i="1" l="1"/>
  <c r="F222" i="1"/>
  <c r="D141" i="1"/>
  <c r="D149" i="1" l="1"/>
  <c r="D136" i="1" l="1"/>
  <c r="D70" i="1" l="1"/>
  <c r="D172" i="1"/>
  <c r="D148" i="1" s="1"/>
  <c r="D174" i="1"/>
  <c r="D85" i="1"/>
  <c r="D63" i="1"/>
  <c r="F63" i="1" s="1"/>
  <c r="D31" i="1"/>
  <c r="D34" i="1"/>
  <c r="D37" i="1"/>
  <c r="D41" i="1"/>
  <c r="D40" i="1" s="1"/>
  <c r="F40" i="1" s="1"/>
  <c r="D45" i="1"/>
  <c r="D44" i="1" s="1"/>
  <c r="F44" i="1" s="1"/>
  <c r="D96" i="1"/>
  <c r="D140" i="1"/>
  <c r="D181" i="1"/>
  <c r="D203" i="1"/>
  <c r="D205" i="1"/>
  <c r="D208" i="1"/>
  <c r="D211" i="1"/>
  <c r="D214" i="1"/>
  <c r="D217" i="1"/>
  <c r="D272" i="1"/>
  <c r="D278" i="1"/>
  <c r="D251" i="1"/>
  <c r="D247" i="1" s="1"/>
  <c r="D260" i="1" s="1"/>
  <c r="D47" i="1"/>
  <c r="D49" i="1" l="1"/>
  <c r="F49" i="1" s="1"/>
  <c r="D271" i="1"/>
  <c r="F272" i="1" s="1"/>
  <c r="F260" i="1"/>
  <c r="F140" i="1"/>
  <c r="F141" i="1"/>
  <c r="D69" i="1"/>
  <c r="F70" i="1" s="1"/>
  <c r="D30" i="1"/>
  <c r="D207" i="1"/>
  <c r="F207" i="1" s="1"/>
  <c r="D180" i="1"/>
  <c r="D84" i="1"/>
  <c r="D66" i="1" l="1"/>
  <c r="F67" i="1" s="1"/>
  <c r="F271" i="1"/>
  <c r="F30" i="1"/>
  <c r="F84" i="1"/>
  <c r="F85" i="1"/>
  <c r="F180" i="1"/>
  <c r="F181" i="1"/>
  <c r="F148" i="1"/>
  <c r="F149" i="1"/>
  <c r="F69" i="1"/>
  <c r="D241" i="1"/>
  <c r="F66" i="1" l="1"/>
  <c r="F241" i="1"/>
  <c r="F242" i="1"/>
  <c r="D243" i="1"/>
  <c r="F243" i="1" l="1"/>
  <c r="F244" i="1"/>
  <c r="D268" i="1"/>
  <c r="F269" i="1" l="1"/>
  <c r="F268" i="1"/>
  <c r="D281" i="1"/>
</calcChain>
</file>

<file path=xl/sharedStrings.xml><?xml version="1.0" encoding="utf-8"?>
<sst xmlns="http://schemas.openxmlformats.org/spreadsheetml/2006/main" count="468" uniqueCount="466">
  <si>
    <t>A) VALORE DELLA PRODUZIONE</t>
  </si>
  <si>
    <t>A.1) Ricavi delle vendite e delle prestazioni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</si>
  <si>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</si>
  <si>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</si>
  <si>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</si>
  <si>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</si>
  <si>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Ricavi per sanzioni amministrative</t>
  </si>
  <si>
    <t>A.1.b.0001</t>
  </si>
  <si>
    <t>Ricavi per ingressi e visite parco</t>
  </si>
  <si>
    <t>Ricavi per noleggi e concessioni beni parco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</si>
  <si>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</si>
  <si>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</si>
  <si>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</si>
  <si>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</si>
  <si>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</si>
  <si>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</si>
  <si>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</si>
  <si>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</si>
  <si>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</si>
  <si>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</si>
  <si>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</si>
  <si>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</si>
  <si>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</si>
  <si>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</si>
  <si>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</si>
  <si>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</si>
  <si>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</si>
  <si>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</si>
  <si>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</si>
  <si>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</si>
  <si>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</si>
  <si>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</si>
  <si>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</si>
  <si>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</si>
  <si>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</si>
  <si>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</si>
  <si>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</si>
  <si>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Contributi in c/esercizio da Istituto tesoriere</t>
  </si>
  <si>
    <t>Contributi in c/esercizio da altri privati</t>
  </si>
  <si>
    <t>Ricavi per tasse concorsi</t>
  </si>
  <si>
    <t>Ricavi per rimborsi Inail</t>
  </si>
  <si>
    <t>Ricavi per rimborsi ed indennizzi assicurativi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</si>
  <si>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</si>
  <si>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</si>
  <si>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</si>
  <si>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</si>
  <si>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</si>
  <si>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</si>
  <si>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</si>
  <si>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</si>
  <si>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</si>
  <si>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</si>
  <si>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</si>
  <si>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</si>
  <si>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B.6.b) Acquisti di beni commerciali</t>
  </si>
  <si>
    <t>B.6.b.0003</t>
  </si>
  <si>
    <t>Acquisto munizioni per abbattimenti</t>
  </si>
  <si>
    <t>Acquisto materiale di consumo</t>
  </si>
  <si>
    <t>B.7) Acquisti di servizi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</si>
  <si>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</si>
  <si>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</si>
  <si>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</si>
  <si>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</si>
  <si>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</si>
  <si>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</si>
  <si>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</si>
  <si>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</si>
  <si>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</si>
  <si>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</si>
  <si>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</si>
  <si>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B.7.b) Altri acquisti di servizi</t>
  </si>
  <si>
    <t>B.7.b.0001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</si>
  <si>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</si>
  <si>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</si>
  <si>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</si>
  <si>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</si>
  <si>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</si>
  <si>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</si>
  <si>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</si>
  <si>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</si>
  <si>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</si>
  <si>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</si>
  <si>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</si>
  <si>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</si>
  <si>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</si>
  <si>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</si>
  <si>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</si>
  <si>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</si>
  <si>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</si>
  <si>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</si>
  <si>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</si>
  <si>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B.7.b.0016</t>
  </si>
  <si>
    <t>Servizi eviscerazione fauna commerciale</t>
  </si>
  <si>
    <t>B.7.b.0018</t>
  </si>
  <si>
    <t>B.7.b.0019</t>
  </si>
  <si>
    <t>B.7.b.0020</t>
  </si>
  <si>
    <t>B.7.b.0021</t>
  </si>
  <si>
    <t>B.7.b.0022</t>
  </si>
  <si>
    <t>B.7.b.0023</t>
  </si>
  <si>
    <t>Altri servizi appaltati commerciali</t>
  </si>
  <si>
    <t>B.7.b.0025</t>
  </si>
  <si>
    <t>Servizi visite fiscali dipendenti</t>
  </si>
  <si>
    <t>B.7.b.0026</t>
  </si>
  <si>
    <t>B.7.b.0027</t>
  </si>
  <si>
    <t>B.7.b.0028</t>
  </si>
  <si>
    <t>B.7.b.0030</t>
  </si>
  <si>
    <t>B.7.b.0031</t>
  </si>
  <si>
    <t>B.7.b.0033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</si>
  <si>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</si>
  <si>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</si>
  <si>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</si>
  <si>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</si>
  <si>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</si>
  <si>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</si>
  <si>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</si>
  <si>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</si>
  <si>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</si>
  <si>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</si>
  <si>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</si>
  <si>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</si>
  <si>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</si>
  <si>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</si>
  <si>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</si>
  <si>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</si>
  <si>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</si>
  <si>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</si>
  <si>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B.9.a.0005</t>
  </si>
  <si>
    <t>B.9.a.0006</t>
  </si>
  <si>
    <t>B.9.a.0007</t>
  </si>
  <si>
    <t>B.9.a.0008</t>
  </si>
  <si>
    <t>B.9.a.0009</t>
  </si>
  <si>
    <t>B.9.a.0010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</si>
  <si>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</si>
  <si>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</si>
  <si>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</si>
  <si>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</si>
  <si>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</si>
  <si>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B.9.b.0006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</si>
  <si>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</si>
  <si>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</si>
  <si>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</si>
  <si>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</si>
  <si>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</si>
  <si>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</si>
  <si>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</si>
  <si>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</si>
  <si>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Costi missioni e trasferte personale</t>
  </si>
  <si>
    <t>B.10) Ammortamenti e svalutazioni</t>
  </si>
  <si>
    <t>B.10.a.0001</t>
  </si>
  <si>
    <t>B.10.a.0002</t>
  </si>
  <si>
    <t>B.10.a.0003</t>
  </si>
  <si>
    <t>B.10.a.0004</t>
  </si>
  <si>
    <t>B.10.a.0005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</si>
  <si>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</si>
  <si>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</si>
  <si>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</si>
  <si>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</si>
  <si>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</si>
  <si>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</si>
  <si>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</si>
  <si>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</si>
  <si>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</si>
  <si>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</si>
  <si>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</si>
  <si>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</si>
  <si>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</si>
  <si>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</si>
  <si>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</si>
  <si>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</si>
  <si>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</si>
  <si>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</si>
  <si>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</si>
  <si>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</si>
  <si>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</si>
  <si>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</si>
  <si>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</si>
  <si>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</si>
  <si>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</si>
  <si>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</si>
  <si>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</si>
  <si>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</si>
  <si>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</si>
  <si>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</si>
  <si>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</si>
  <si>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</si>
  <si>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</si>
  <si>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</si>
  <si>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</si>
  <si>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</si>
  <si>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</si>
  <si>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>B.13) Altri accantonamenti</t>
  </si>
  <si>
    <t>B.14) Oneri diversi di gestione</t>
  </si>
  <si>
    <t>Oneri diversi di gestione</t>
  </si>
  <si>
    <t>Costi per risarcimenti danni fauna e avifauna</t>
  </si>
  <si>
    <t>IMU</t>
  </si>
  <si>
    <t>Oneri consorzi bonifica</t>
  </si>
  <si>
    <t>Imposte registro contratti</t>
  </si>
  <si>
    <t>Imposte ed oneri demaniali</t>
  </si>
  <si>
    <t>Quote associative annuali</t>
  </si>
  <si>
    <t>C) PROVENTI ED ONERI FINANZIARI</t>
  </si>
  <si>
    <t>D) RETTIFICHE DI VALORE DI ATTIVITA' FINANZIARIE</t>
  </si>
  <si>
    <t>Ires</t>
  </si>
  <si>
    <t>Irap produttivo</t>
  </si>
  <si>
    <t>B.7.b.0037</t>
  </si>
  <si>
    <t>Contributo c/esercizio da Regione ordinario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</si>
  <si>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</si>
  <si>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</si>
  <si>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</si>
  <si>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</si>
  <si>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</si>
  <si>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</si>
  <si>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B.10.b.0008</t>
  </si>
  <si>
    <t>A.5.a.0007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</si>
  <si>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</si>
  <si>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</si>
  <si>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</si>
  <si>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</si>
  <si>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Ricavi per locazioni patrimonio immobiliare a fini istituzionali</t>
  </si>
  <si>
    <t>Ricavi per locazioni patrimonio immobiliare a fini commerciali</t>
  </si>
  <si>
    <t>Ricavi per rimborsi e recuperi diversi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</si>
  <si>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</si>
  <si>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</si>
  <si>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</si>
  <si>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</si>
  <si>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</si>
  <si>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</si>
  <si>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 xml:space="preserve">Servizi sicurezza e salute sul lavoro </t>
  </si>
  <si>
    <t xml:space="preserve">Servizi formazione al personale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</si>
  <si>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</si>
  <si>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</si>
  <si>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</si>
  <si>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</si>
  <si>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</si>
  <si>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</si>
  <si>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 xml:space="preserve">Canoni noleggio automezzi </t>
  </si>
  <si>
    <t xml:space="preserve">Canoni noleggio attrezzature ufficio </t>
  </si>
  <si>
    <t xml:space="preserve">Canoni noleggio software </t>
  </si>
  <si>
    <t xml:space="preserve">Stipendi personale tecnico e amministrativo </t>
  </si>
  <si>
    <t xml:space="preserve">Competenze accessorie fisse personale </t>
  </si>
  <si>
    <t xml:space="preserve">Competenze accessorie variabili personale </t>
  </si>
  <si>
    <t xml:space="preserve">Competenze straordinari e festivi personale </t>
  </si>
  <si>
    <t>Oneri stipendi personale tecnico amministrativo</t>
  </si>
  <si>
    <t xml:space="preserve">Oneri assicurativi Inail </t>
  </si>
  <si>
    <t xml:space="preserve">Trattamento fine rapporto </t>
  </si>
  <si>
    <t xml:space="preserve">Trattamento quiescenza e simili </t>
  </si>
  <si>
    <t xml:space="preserve">Ammortamento Impianti e macchinari </t>
  </si>
  <si>
    <t>Ammortamento Attrezzature ordinarie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</si>
  <si>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</si>
  <si>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</si>
  <si>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</si>
  <si>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</si>
  <si>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</si>
  <si>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</si>
  <si>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</si>
  <si>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</si>
  <si>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</si>
  <si>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</si>
  <si>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</si>
  <si>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</si>
  <si>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</si>
  <si>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</si>
  <si>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</si>
  <si>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</si>
  <si>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 xml:space="preserve">Servizi buoni pasto </t>
  </si>
  <si>
    <t>Allegato sub a)</t>
  </si>
  <si>
    <t>B.7.b.0040</t>
  </si>
  <si>
    <t>B.7.b.0041</t>
  </si>
  <si>
    <t>B.7.b.0042</t>
  </si>
  <si>
    <t>Ricavi per prestazioni didattica ambientale</t>
  </si>
  <si>
    <t>B.6.a.0006</t>
  </si>
  <si>
    <t>Acquisti di materiale divulgativo e prodotti tipici locali</t>
  </si>
  <si>
    <t xml:space="preserve">Servizi pulizia </t>
  </si>
  <si>
    <t xml:space="preserve">B.7.a) Manutenzioni e riparazioni </t>
  </si>
  <si>
    <t>Utenze connettività e reti commerciale</t>
  </si>
  <si>
    <t xml:space="preserve">Ammortamento concessioni, licenze, marchi e diritti simili </t>
  </si>
  <si>
    <t xml:space="preserve">Ammortamento diritti di brevetto e utilizzazione opere dell'ingegno </t>
  </si>
  <si>
    <t>Ammortamento altre immobilizzazioni immateriali</t>
  </si>
  <si>
    <t xml:space="preserve">Competenze incarichi al personale per servizi a terzi </t>
  </si>
  <si>
    <t>Acquisto materiale divulgativo (depliants,cartine….)</t>
  </si>
  <si>
    <t>Spese di rappresentanza</t>
  </si>
  <si>
    <t>Ricavi da permessi di pesca</t>
  </si>
  <si>
    <t xml:space="preserve">Ricavi per sterilizzo contributi c/capitale e c/impianti </t>
  </si>
  <si>
    <t>Royalties passive commerciale</t>
  </si>
  <si>
    <t>Ricavi da oneri istruttori</t>
  </si>
  <si>
    <t>B.9.a.0011</t>
  </si>
  <si>
    <t>Competenze accessorie fisse personale commerciale</t>
  </si>
  <si>
    <t>Competenze accessorie variabili personale commerciale</t>
  </si>
  <si>
    <t>Competenze straordinari e festivi personale commerciale</t>
  </si>
  <si>
    <t>Ammortamento Impianti e macchinari commerciali</t>
  </si>
  <si>
    <t>RISULTATO PRIMA DELLE IMPOSTE (A - B + C + D )</t>
  </si>
  <si>
    <t>Manutenzioni e riparazioni su beni</t>
  </si>
  <si>
    <t>Oneri su incarichi al personale per servizi a terzi</t>
  </si>
  <si>
    <t>Irap retributivo comm.le</t>
  </si>
  <si>
    <t xml:space="preserve">Ricavi vendita fauna </t>
  </si>
  <si>
    <t>A.1.a) Contributi per l'attuazione del Piano/programma di attività</t>
  </si>
  <si>
    <t>A.1.b) Contributi della Regione per il funzionamento</t>
  </si>
  <si>
    <t>A.1.c) Altri contributi da Regione</t>
  </si>
  <si>
    <t>A.1.d) Contributi per l'erogazione di benefici a terzi</t>
  </si>
  <si>
    <t>A.1.e) Contributi da altri soggetti pubblici</t>
  </si>
  <si>
    <t>Contributo da Regione finalizzato all'Estate nei Parchi</t>
  </si>
  <si>
    <t>Contributo c/esercizio da Comune di Grosseto ordinario</t>
  </si>
  <si>
    <t>Contributo c/esercizio da Comune di Grosseto finalizzato</t>
  </si>
  <si>
    <t>Contributo c/esercizio da Comune di Orbetello ordinario</t>
  </si>
  <si>
    <t>Contributo c/esercizio da Comune di Orbetello finalizzato</t>
  </si>
  <si>
    <t>Contributo c/esercizio da Comune di Magliano finalizzato</t>
  </si>
  <si>
    <t>A.1.c.0001</t>
  </si>
  <si>
    <t>A.1.c.0002</t>
  </si>
  <si>
    <t>A.1.e.0001</t>
  </si>
  <si>
    <t>A.1.e.0002</t>
  </si>
  <si>
    <t>A.1.e.0003</t>
  </si>
  <si>
    <t>A.1.e.0004</t>
  </si>
  <si>
    <t>A.1.e.0005</t>
  </si>
  <si>
    <t>A.1.e.0006</t>
  </si>
  <si>
    <t>A.1.e.0007</t>
  </si>
  <si>
    <t>A.1.e.0008</t>
  </si>
  <si>
    <t>A.1.e.0009</t>
  </si>
  <si>
    <t>A.1.e.0010</t>
  </si>
  <si>
    <t>Contributi da altri Parchi regionali</t>
  </si>
  <si>
    <t>Contributi da Ministero Ambiente e Parchi nazionali</t>
  </si>
  <si>
    <t>Contributi dalla Comunità Europea</t>
  </si>
  <si>
    <t>A.1.f) Ricavi per prestazioni dell'attività commerciale</t>
  </si>
  <si>
    <t>A.5.a) Altri ricavi e proventi,concorsi recuperi e rimborsi</t>
  </si>
  <si>
    <t>A.5.a.0002</t>
  </si>
  <si>
    <t>A.5.a.0003</t>
  </si>
  <si>
    <t>A.5.b) Costi sterilizzati da utilizzo contributi per investimenti</t>
  </si>
  <si>
    <t>A.5.a.0004</t>
  </si>
  <si>
    <t>A.5.a.0005</t>
  </si>
  <si>
    <t>A.5.a.0006</t>
  </si>
  <si>
    <t>A.5.a.0008</t>
  </si>
  <si>
    <t>A.5.a.0010</t>
  </si>
  <si>
    <t>A.5.a.0011</t>
  </si>
  <si>
    <t>A.5.b.0001</t>
  </si>
  <si>
    <t>Ammortamento Attrezzature ordinarie  commerciali</t>
  </si>
  <si>
    <t>B.14.a) Oneri per l'erogazione di benefici a terzi</t>
  </si>
  <si>
    <t>B.14.b) Accantonamenti per imposte anche differite</t>
  </si>
  <si>
    <t>B.14.c) Altri oneri di gestione</t>
  </si>
  <si>
    <t>A.1.f.0001</t>
  </si>
  <si>
    <t>A.1.f.0002</t>
  </si>
  <si>
    <t>B.14.c.0001</t>
  </si>
  <si>
    <t>B.14.c.0002</t>
  </si>
  <si>
    <t>B.14.c.0003</t>
  </si>
  <si>
    <t>B.14.c.0007</t>
  </si>
  <si>
    <t>B.14.c.0008</t>
  </si>
  <si>
    <t>B.14.c.0009</t>
  </si>
  <si>
    <t>B.14.c.0010</t>
  </si>
  <si>
    <t>B.14.c.0011</t>
  </si>
  <si>
    <t>B.14.c.0012</t>
  </si>
  <si>
    <t xml:space="preserve">Contributo c/esercizio da Comune di Magliano </t>
  </si>
  <si>
    <t>A.1.f.0003</t>
  </si>
  <si>
    <t>A.1.f.0004</t>
  </si>
  <si>
    <t>A.1.f.0005</t>
  </si>
  <si>
    <t>B.6.b.0001</t>
  </si>
  <si>
    <t>B.6.b.0005</t>
  </si>
  <si>
    <t>B.7.a.0007</t>
  </si>
  <si>
    <t>B.7.b.0002</t>
  </si>
  <si>
    <t>B.7.b.0017</t>
  </si>
  <si>
    <t>Prestazioni professionali tecniche commerciali</t>
  </si>
  <si>
    <t>Utenze telefoniche mobile commerciale</t>
  </si>
  <si>
    <t>B.9.b.0004</t>
  </si>
  <si>
    <t>Ammortamento costi di  sviluppo</t>
  </si>
  <si>
    <t xml:space="preserve">Ammortamento costi di impianto e di ampliamento </t>
  </si>
  <si>
    <t xml:space="preserve">B.10.a) Ammortamento immobilizzazioni immateriali </t>
  </si>
  <si>
    <t>C.15) Proventi da partecipazioni</t>
  </si>
  <si>
    <t>C.16) Altri proventi finanziari</t>
  </si>
  <si>
    <t>C.16.a) Proventi da crediti iscritti nelle immobilizzazioni</t>
  </si>
  <si>
    <t>C.16.b) Da titoli iscritti nelle immobilizzazioni che non costituiscono partecipazioni</t>
  </si>
  <si>
    <t>C.16.c) Altri proventi finanziari su titoli iscritti nell'attivo circolante che non costituiscono partecipazioni</t>
  </si>
  <si>
    <t>C.16.d) Interessi attivi su conti e depositi bancari e postali</t>
  </si>
  <si>
    <t>C.16.d.0001</t>
  </si>
  <si>
    <t>Interessi attivi su depositi bancari</t>
  </si>
  <si>
    <t>C.16.d.0002</t>
  </si>
  <si>
    <t>Interessi attivi su depositi postali</t>
  </si>
  <si>
    <t>C.16.e) Proventi diversi dai precedenti</t>
  </si>
  <si>
    <t>C.17) Interessi passivi e altri oneri finanziari</t>
  </si>
  <si>
    <t>C.17.a) Interessi passivi su debiti finanziari</t>
  </si>
  <si>
    <t>C.17.a.0001</t>
  </si>
  <si>
    <t>Interessi passivi su anticipazioni di tesoreria</t>
  </si>
  <si>
    <t>C.17.b) Altri oneri finanziari</t>
  </si>
  <si>
    <t>C.17.b.0001</t>
  </si>
  <si>
    <t>Altri oneri finanziari</t>
  </si>
  <si>
    <t>D.18) Rivalutazioni</t>
  </si>
  <si>
    <t>D.19) Svalutazioni</t>
  </si>
  <si>
    <t>E) IMPOSTE SUL REDDITO DELL'ESERCIZIO, CORRENTI, DIFFERITE E ANTICIPATE</t>
  </si>
  <si>
    <t>D -TOTALE RETTIFICHE DI VALORE DI ATTIVITA' FINANZIARIE (18-19)</t>
  </si>
  <si>
    <t>E.20) Imposte sul reddito dell'esercizio</t>
  </si>
  <si>
    <t>E.20.a.0001</t>
  </si>
  <si>
    <t>E.20.a.0003</t>
  </si>
  <si>
    <t>E.20.a.0004</t>
  </si>
  <si>
    <t>E.20.a) Imposte correnti dell'esercizio</t>
  </si>
  <si>
    <t>E.20.b) Imposte differite e anticipate</t>
  </si>
  <si>
    <t>E.20.a.0002</t>
  </si>
  <si>
    <t>F) UTILE (PERDITA) DELL'ESERCIZIO</t>
  </si>
  <si>
    <t>F.21) Utile (Perdita) dell'esercizio</t>
  </si>
  <si>
    <t>A.5.a.0012</t>
  </si>
  <si>
    <t>A.5.a.0009</t>
  </si>
  <si>
    <t>Altri costi del personale</t>
  </si>
  <si>
    <t>A.1.d.0001</t>
  </si>
  <si>
    <t>Contributi per benefici a terzi</t>
  </si>
  <si>
    <t>B.10.b.0013</t>
  </si>
  <si>
    <t>B.14.a.0001</t>
  </si>
  <si>
    <t>Oneri per contributi a terzi</t>
  </si>
  <si>
    <t>Contributo da Regione finalizzato alla Festa nei Parchi e alla promozione</t>
  </si>
  <si>
    <t>B.6.b.0002</t>
  </si>
  <si>
    <t>Acquisto mangimi e medicinali animali</t>
  </si>
  <si>
    <t>Acquisto materiale per merchandising</t>
  </si>
  <si>
    <t>B.10.b.0014</t>
  </si>
  <si>
    <t>Ammortamento Fabbricati commerciali</t>
  </si>
  <si>
    <t xml:space="preserve">Contributi da altri Enti Pubblici </t>
  </si>
  <si>
    <t>Ricavi per merchandising e vendita  prodotti locali a marchio parco</t>
  </si>
  <si>
    <t>B.6.b.0004</t>
  </si>
  <si>
    <t>B.6.b.0006</t>
  </si>
  <si>
    <t>Manutenzioni e riparazioni fabbricati commerciale</t>
  </si>
  <si>
    <t>B.7.a.0008</t>
  </si>
  <si>
    <t>B.7.a.0009</t>
  </si>
  <si>
    <t>Manutenzioni e riparazioni contrattuali su impianti</t>
  </si>
  <si>
    <t>B.7.a.0010</t>
  </si>
  <si>
    <t>Manutenzioni e riparazioni contrattuali su impianti commerciale</t>
  </si>
  <si>
    <t>Servizi smaltimento carcasse e rifiuti nocivi</t>
  </si>
  <si>
    <t>Spese di pubblicità</t>
  </si>
  <si>
    <t>B.7.b.0024</t>
  </si>
  <si>
    <t>B.7.b.0029</t>
  </si>
  <si>
    <t>B.7.b.0032</t>
  </si>
  <si>
    <t>B.7.b.0034</t>
  </si>
  <si>
    <t>Serzivi informatici</t>
  </si>
  <si>
    <t>Servizi informatici commerciali</t>
  </si>
  <si>
    <t>B.7.b.0043</t>
  </si>
  <si>
    <t xml:space="preserve">Stipendi  dirigenza </t>
  </si>
  <si>
    <t>B.9.a.0004</t>
  </si>
  <si>
    <t xml:space="preserve">Competenze accessorie variabili  dirigenza </t>
  </si>
  <si>
    <t xml:space="preserve">Oneri stipendi dirigenza </t>
  </si>
  <si>
    <t>B.9.e.0003</t>
  </si>
  <si>
    <t>Visite mediche periodiche ai dipendenti</t>
  </si>
  <si>
    <t>Ammortamento Hardware</t>
  </si>
  <si>
    <t>Ammortamento Hardware commerciale</t>
  </si>
  <si>
    <t>Ammortamento equipaggiamento e vestiario commerciale</t>
  </si>
  <si>
    <t>B.14.c.0004</t>
  </si>
  <si>
    <t>B.14.c.0005</t>
  </si>
  <si>
    <t>Tari - Trise e altri tributi locali</t>
  </si>
  <si>
    <t>B.14.c.0006</t>
  </si>
  <si>
    <t>B.14.c.0013</t>
  </si>
  <si>
    <t>B.14.c.0014</t>
  </si>
  <si>
    <r>
      <t xml:space="preserve">Manutenzioni e riparazioni assetto parchi e territorio </t>
    </r>
    <r>
      <rPr>
        <b/>
        <i/>
        <sz val="10"/>
        <color indexed="8"/>
        <rFont val="Arial"/>
        <family val="2"/>
      </rPr>
      <t>commerciale</t>
    </r>
  </si>
  <si>
    <r>
      <t xml:space="preserve">Cancelleria e stampati </t>
    </r>
    <r>
      <rPr>
        <b/>
        <i/>
        <sz val="10"/>
        <color rgb="FF000000"/>
        <rFont val="Arial"/>
        <family val="2"/>
      </rPr>
      <t>commerciale</t>
    </r>
  </si>
  <si>
    <t>E.20.a.0005</t>
  </si>
  <si>
    <t>Irap su compensi</t>
  </si>
  <si>
    <t>SCOSTAMENTI A-B</t>
  </si>
  <si>
    <t>Altri servizi e oneri commerciali</t>
  </si>
  <si>
    <t>B - 2022 CD n.15 del 20/06/2022</t>
  </si>
  <si>
    <t>Ricavi per rimborsi personale da enti terzi</t>
  </si>
  <si>
    <t>Servizi giuridici</t>
  </si>
  <si>
    <t>Canoni noleggio attrezzature ufficio commerciale</t>
  </si>
  <si>
    <t>B.8.a.0006</t>
  </si>
  <si>
    <t>B.9.a.0012</t>
  </si>
  <si>
    <t>Stipendi personale tecnico e amministrativo tempo determinato</t>
  </si>
  <si>
    <t>B.9.a.0013</t>
  </si>
  <si>
    <t>Competenze accessorie fisse personale tempo determinato</t>
  </si>
  <si>
    <t>B.9.a.0014</t>
  </si>
  <si>
    <t>Competenze accessorie variabili personale tempo determinato</t>
  </si>
  <si>
    <t>B.9.b.0005</t>
  </si>
  <si>
    <t>Oneri stipendi personale tecnico amministrativo tempo determinato</t>
  </si>
  <si>
    <t>B.9.b.0007</t>
  </si>
  <si>
    <t>Oneri assicurativi Inail commerciale</t>
  </si>
  <si>
    <t>Irap retributivo compresi amm.ri</t>
  </si>
  <si>
    <t>A - 2023</t>
  </si>
  <si>
    <t>CONTO ECONOMICO PREVENTIVO 2023</t>
  </si>
  <si>
    <t>Spese per promozione,manifestazioni, convegni ed eventi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</si>
</sst>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2" fillId="0" borderId="7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16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5"/>
  <sheetViews>
    <sheetView tabSelected="1" topLeftCell="A259" workbookViewId="0">
      <selection activeCell="C7" sqref="C7"/>
    </sheetView>
  </sheetViews>
  <sheetFormatPr defaultColWidth="28.140625" defaultRowHeight="12.75" x14ac:dyDescent="0.2"/>
  <cols>
    <col min="1" max="1" width="29.140625" style="15" customWidth="1"/>
    <col min="2" max="2" width="24" style="2" customWidth="1"/>
    <col min="3" max="3" width="53.42578125" style="2" customWidth="1"/>
    <col min="4" max="4" width="16.5703125" style="2" bestFit="1" customWidth="1"/>
    <col min="5" max="5" width="17" style="2" bestFit="1" customWidth="1"/>
    <col min="6" max="6" width="14.7109375" style="2" customWidth="1"/>
    <col min="7" max="16384" width="28.140625" style="2"/>
  </cols>
  <sheetData>
    <row r="1" spans="1:6" s="1" customFormat="1" ht="13.5" thickBot="1" x14ac:dyDescent="0.25">
      <c r="A1" s="65" t="s">
        <v>264</v>
      </c>
      <c r="B1" s="65"/>
      <c r="C1" s="65"/>
      <c r="D1" s="65"/>
      <c r="E1" s="65"/>
      <c r="F1" s="8"/>
    </row>
    <row r="2" spans="1:6" s="11" customFormat="1" ht="26.25" thickTop="1" x14ac:dyDescent="0.2">
      <c r="A2" s="66" t="s">
        <v>464</v>
      </c>
      <c r="B2" s="67"/>
      <c r="C2" s="67"/>
      <c r="D2" s="9" t="s">
        <v>463</v>
      </c>
      <c r="E2" s="9" t="s">
        <v>447</v>
      </c>
      <c r="F2" s="10" t="s">
        <v>445</v>
      </c>
    </row>
    <row r="3" spans="1:6" ht="25.5" x14ac:dyDescent="0.2">
      <c r="A3" s="12" t="s">
        <v>0</v>
      </c>
      <c r="B3" s="13"/>
      <c r="F3" s="14"/>
    </row>
    <row r="4" spans="1:6" ht="25.5" x14ac:dyDescent="0.2">
      <c r="B4" s="16" t="s">
        <v>1</v>
      </c>
      <c r="C4" s="4"/>
      <c r="D4" s="3">
        <f>D5+D6+D8+D11+D13+D24</f>
        <v>2156361.0700000003</v>
      </c>
      <c r="E4" s="3">
        <f>E5+E6+E8+E11+E13+E24</f>
        <v>2183498.0700000003</v>
      </c>
      <c r="F4" s="17">
        <f>D4-E4</f>
        <v>-27137</v>
      </c>
    </row>
    <row r="5" spans="1:6" ht="28.5" customHeight="1" x14ac:dyDescent="0.2">
      <c r="C5" s="3" t="s">
        <v>294</v>
      </c>
      <c r="D5" s="4">
        <v>0</v>
      </c>
      <c r="E5" s="4">
        <v>0</v>
      </c>
    </row>
    <row r="6" spans="1:6" s="19" customFormat="1" ht="28.5" customHeight="1" x14ac:dyDescent="0.2">
      <c r="A6" s="18"/>
      <c r="C6" s="3" t="s">
        <v>295</v>
      </c>
      <c r="D6" s="20">
        <f>D7</f>
        <v>1433333.33</v>
      </c>
      <c r="E6" s="20">
        <f>E7</f>
        <v>1433333.33</v>
      </c>
      <c r="F6" s="21">
        <f>D6-E6</f>
        <v>0</v>
      </c>
    </row>
    <row r="7" spans="1:6" s="19" customFormat="1" ht="28.5" customHeight="1" x14ac:dyDescent="0.2">
      <c r="A7" s="18"/>
      <c r="B7" s="22" t="s">
        <v>7</v>
      </c>
      <c r="C7" s="23" t="s">
        <v>204</v>
      </c>
      <c r="D7" s="19">
        <v>1433333.33</v>
      </c>
      <c r="E7" s="19">
        <v>1433333.33</v>
      </c>
    </row>
    <row r="8" spans="1:6" s="19" customFormat="1" ht="28.5" customHeight="1" x14ac:dyDescent="0.2">
      <c r="A8" s="18"/>
      <c r="B8" s="22"/>
      <c r="C8" s="3" t="s">
        <v>296</v>
      </c>
      <c r="D8" s="20">
        <f>SUM(D9:D10)</f>
        <v>0</v>
      </c>
      <c r="E8" s="20">
        <f>SUM(E9:E10)</f>
        <v>0</v>
      </c>
      <c r="F8" s="21">
        <f>D8-E8</f>
        <v>0</v>
      </c>
    </row>
    <row r="9" spans="1:6" s="19" customFormat="1" ht="28.5" customHeight="1" x14ac:dyDescent="0.2">
      <c r="A9" s="18"/>
      <c r="B9" s="22" t="s">
        <v>305</v>
      </c>
      <c r="C9" s="23" t="s">
        <v>401</v>
      </c>
      <c r="D9" s="19">
        <v>0</v>
      </c>
      <c r="E9" s="19">
        <v>0</v>
      </c>
    </row>
    <row r="10" spans="1:6" s="19" customFormat="1" ht="28.5" customHeight="1" x14ac:dyDescent="0.2">
      <c r="A10" s="18"/>
      <c r="B10" s="22" t="s">
        <v>306</v>
      </c>
      <c r="C10" s="23" t="s">
        <v>299</v>
      </c>
      <c r="D10" s="19">
        <v>0</v>
      </c>
      <c r="E10" s="19">
        <v>0</v>
      </c>
    </row>
    <row r="11" spans="1:6" s="19" customFormat="1" ht="28.5" customHeight="1" x14ac:dyDescent="0.2">
      <c r="A11" s="18"/>
      <c r="B11" s="22"/>
      <c r="C11" s="3" t="s">
        <v>297</v>
      </c>
      <c r="D11" s="20">
        <f>D12</f>
        <v>0</v>
      </c>
      <c r="E11" s="20">
        <f>E12</f>
        <v>0</v>
      </c>
      <c r="F11" s="21">
        <f>D11-E11</f>
        <v>0</v>
      </c>
    </row>
    <row r="12" spans="1:6" s="19" customFormat="1" ht="28.5" customHeight="1" x14ac:dyDescent="0.2">
      <c r="A12" s="18"/>
      <c r="B12" s="24" t="s">
        <v>396</v>
      </c>
      <c r="C12" s="25" t="s">
        <v>397</v>
      </c>
      <c r="D12" s="19">
        <v>0</v>
      </c>
      <c r="E12" s="19">
        <v>0</v>
      </c>
    </row>
    <row r="13" spans="1:6" s="19" customFormat="1" ht="28.5" customHeight="1" x14ac:dyDescent="0.2">
      <c r="A13" s="18"/>
      <c r="B13" s="22"/>
      <c r="C13" s="3" t="s">
        <v>298</v>
      </c>
      <c r="D13" s="20">
        <f>SUM(D14:D23)</f>
        <v>226027.74</v>
      </c>
      <c r="E13" s="20">
        <f>SUM(E14:E23)</f>
        <v>247914.74</v>
      </c>
      <c r="F13" s="21">
        <f>D13-E13</f>
        <v>-21887</v>
      </c>
    </row>
    <row r="14" spans="1:6" s="19" customFormat="1" ht="28.5" customHeight="1" x14ac:dyDescent="0.2">
      <c r="A14" s="18"/>
      <c r="B14" s="22" t="s">
        <v>307</v>
      </c>
      <c r="C14" s="23" t="s">
        <v>300</v>
      </c>
      <c r="D14" s="19">
        <v>175756.74</v>
      </c>
      <c r="E14" s="19">
        <v>175756.74</v>
      </c>
    </row>
    <row r="15" spans="1:6" s="19" customFormat="1" ht="28.5" customHeight="1" x14ac:dyDescent="0.2">
      <c r="A15" s="18"/>
      <c r="B15" s="22" t="s">
        <v>308</v>
      </c>
      <c r="C15" s="23" t="s">
        <v>301</v>
      </c>
      <c r="D15" s="19">
        <v>0</v>
      </c>
      <c r="E15" s="19">
        <v>0</v>
      </c>
    </row>
    <row r="16" spans="1:6" s="19" customFormat="1" ht="28.5" customHeight="1" x14ac:dyDescent="0.2">
      <c r="A16" s="18"/>
      <c r="B16" s="22" t="s">
        <v>309</v>
      </c>
      <c r="C16" s="23" t="s">
        <v>302</v>
      </c>
      <c r="D16" s="19">
        <v>27340</v>
      </c>
      <c r="E16" s="19">
        <v>27340</v>
      </c>
    </row>
    <row r="17" spans="1:6" s="19" customFormat="1" ht="28.5" customHeight="1" x14ac:dyDescent="0.2">
      <c r="A17" s="18"/>
      <c r="B17" s="22" t="s">
        <v>310</v>
      </c>
      <c r="C17" s="23" t="s">
        <v>303</v>
      </c>
      <c r="D17" s="19">
        <v>0</v>
      </c>
      <c r="E17" s="19">
        <v>0</v>
      </c>
    </row>
    <row r="18" spans="1:6" s="19" customFormat="1" ht="28.5" customHeight="1" x14ac:dyDescent="0.2">
      <c r="A18" s="18"/>
      <c r="B18" s="22" t="s">
        <v>311</v>
      </c>
      <c r="C18" s="23" t="s">
        <v>347</v>
      </c>
      <c r="D18" s="19">
        <v>11718</v>
      </c>
      <c r="E18" s="19">
        <v>11718</v>
      </c>
    </row>
    <row r="19" spans="1:6" s="19" customFormat="1" ht="28.5" customHeight="1" x14ac:dyDescent="0.2">
      <c r="A19" s="18"/>
      <c r="B19" s="22" t="s">
        <v>312</v>
      </c>
      <c r="C19" s="23" t="s">
        <v>304</v>
      </c>
      <c r="D19" s="19">
        <v>0</v>
      </c>
      <c r="E19" s="19">
        <v>0</v>
      </c>
    </row>
    <row r="20" spans="1:6" s="19" customFormat="1" ht="28.5" customHeight="1" x14ac:dyDescent="0.2">
      <c r="A20" s="18"/>
      <c r="B20" s="22" t="s">
        <v>313</v>
      </c>
      <c r="C20" s="23" t="s">
        <v>407</v>
      </c>
      <c r="D20" s="19">
        <v>0</v>
      </c>
      <c r="E20" s="19">
        <v>0</v>
      </c>
    </row>
    <row r="21" spans="1:6" s="19" customFormat="1" ht="28.5" customHeight="1" x14ac:dyDescent="0.2">
      <c r="A21" s="18"/>
      <c r="B21" s="22" t="s">
        <v>314</v>
      </c>
      <c r="C21" s="23" t="s">
        <v>317</v>
      </c>
      <c r="D21" s="19">
        <v>0</v>
      </c>
      <c r="E21" s="19">
        <v>0</v>
      </c>
    </row>
    <row r="22" spans="1:6" s="19" customFormat="1" ht="28.5" customHeight="1" x14ac:dyDescent="0.2">
      <c r="A22" s="18"/>
      <c r="B22" s="22" t="s">
        <v>315</v>
      </c>
      <c r="C22" s="23" t="s">
        <v>318</v>
      </c>
      <c r="D22" s="19">
        <v>11213</v>
      </c>
      <c r="E22" s="19">
        <v>33100</v>
      </c>
    </row>
    <row r="23" spans="1:6" s="19" customFormat="1" ht="28.5" customHeight="1" x14ac:dyDescent="0.2">
      <c r="A23" s="18"/>
      <c r="B23" s="22" t="s">
        <v>316</v>
      </c>
      <c r="C23" s="23" t="s">
        <v>319</v>
      </c>
      <c r="D23" s="19">
        <v>0</v>
      </c>
      <c r="E23" s="19">
        <v>0</v>
      </c>
    </row>
    <row r="24" spans="1:6" x14ac:dyDescent="0.2">
      <c r="B24" s="26"/>
      <c r="C24" s="3" t="s">
        <v>320</v>
      </c>
      <c r="D24" s="3">
        <f>SUM(D25:D29)</f>
        <v>497000</v>
      </c>
      <c r="E24" s="3">
        <f>SUM(E25:E29)</f>
        <v>502250</v>
      </c>
      <c r="F24" s="21">
        <f>D24-E24</f>
        <v>-5250</v>
      </c>
    </row>
    <row r="25" spans="1:6" x14ac:dyDescent="0.2">
      <c r="B25" s="27" t="s">
        <v>336</v>
      </c>
      <c r="C25" s="28" t="s">
        <v>8</v>
      </c>
      <c r="D25" s="29">
        <v>365000</v>
      </c>
      <c r="E25" s="29">
        <f>370000</f>
        <v>370000</v>
      </c>
    </row>
    <row r="26" spans="1:6" x14ac:dyDescent="0.2">
      <c r="A26" s="30"/>
      <c r="B26" s="27" t="s">
        <v>337</v>
      </c>
      <c r="C26" s="28" t="s">
        <v>9</v>
      </c>
      <c r="D26" s="29">
        <v>90000</v>
      </c>
      <c r="E26" s="29">
        <v>90000</v>
      </c>
    </row>
    <row r="27" spans="1:6" ht="25.5" x14ac:dyDescent="0.2">
      <c r="A27" s="30"/>
      <c r="B27" s="27" t="s">
        <v>348</v>
      </c>
      <c r="C27" s="28" t="s">
        <v>408</v>
      </c>
      <c r="D27" s="29">
        <v>4000</v>
      </c>
      <c r="E27" s="29">
        <v>10000</v>
      </c>
    </row>
    <row r="28" spans="1:6" x14ac:dyDescent="0.2">
      <c r="B28" s="27" t="s">
        <v>349</v>
      </c>
      <c r="C28" s="28" t="s">
        <v>293</v>
      </c>
      <c r="D28" s="29">
        <v>13000</v>
      </c>
      <c r="E28" s="29">
        <v>8000</v>
      </c>
      <c r="F28" s="31"/>
    </row>
    <row r="29" spans="1:6" x14ac:dyDescent="0.2">
      <c r="A29" s="30"/>
      <c r="B29" s="27" t="s">
        <v>350</v>
      </c>
      <c r="C29" s="28" t="s">
        <v>218</v>
      </c>
      <c r="D29" s="2">
        <v>25000</v>
      </c>
      <c r="E29" s="2">
        <v>24250</v>
      </c>
      <c r="F29" s="31"/>
    </row>
    <row r="30" spans="1:6" ht="25.5" x14ac:dyDescent="0.2">
      <c r="B30" s="16" t="s">
        <v>10</v>
      </c>
      <c r="C30" s="4"/>
      <c r="D30" s="3">
        <f>D31+D34+D37</f>
        <v>0</v>
      </c>
      <c r="E30" s="3">
        <f>E31+E34+E37</f>
        <v>0</v>
      </c>
      <c r="F30" s="17">
        <f>D30-E30</f>
        <v>0</v>
      </c>
    </row>
    <row r="31" spans="1:6" ht="25.5" x14ac:dyDescent="0.2">
      <c r="C31" s="3" t="s">
        <v>11</v>
      </c>
      <c r="D31" s="4">
        <f>SUM(D32:D33)</f>
        <v>0</v>
      </c>
      <c r="E31" s="4">
        <f>SUM(E32:E33)</f>
        <v>0</v>
      </c>
    </row>
    <row r="32" spans="1:6" ht="25.5" x14ac:dyDescent="0.2">
      <c r="B32" s="27" t="s">
        <v>12</v>
      </c>
      <c r="C32" s="28" t="s">
        <v>13</v>
      </c>
      <c r="D32" s="2">
        <v>0</v>
      </c>
      <c r="E32" s="2">
        <v>0</v>
      </c>
    </row>
    <row r="33" spans="2:6" ht="25.5" x14ac:dyDescent="0.2">
      <c r="B33" s="27" t="s">
        <v>14</v>
      </c>
      <c r="C33" s="28" t="s">
        <v>15</v>
      </c>
      <c r="D33" s="2">
        <v>0</v>
      </c>
      <c r="E33" s="2">
        <v>0</v>
      </c>
    </row>
    <row r="34" spans="2:6" ht="25.5" x14ac:dyDescent="0.2">
      <c r="C34" s="32" t="s">
        <v>24</v>
      </c>
      <c r="D34" s="4">
        <f>SUM(D35:D36)</f>
        <v>0</v>
      </c>
      <c r="E34" s="4">
        <f>SUM(E35:E36)</f>
        <v>0</v>
      </c>
    </row>
    <row r="35" spans="2:6" ht="25.5" x14ac:dyDescent="0.2">
      <c r="B35" s="27" t="s">
        <v>16</v>
      </c>
      <c r="C35" s="28" t="s">
        <v>20</v>
      </c>
      <c r="D35" s="2">
        <v>0</v>
      </c>
      <c r="E35" s="2">
        <v>0</v>
      </c>
    </row>
    <row r="36" spans="2:6" x14ac:dyDescent="0.2">
      <c r="B36" s="27" t="s">
        <v>17</v>
      </c>
      <c r="C36" s="28" t="s">
        <v>21</v>
      </c>
      <c r="D36" s="2">
        <v>0</v>
      </c>
      <c r="E36" s="2">
        <v>0</v>
      </c>
    </row>
    <row r="37" spans="2:6" x14ac:dyDescent="0.2">
      <c r="C37" s="3" t="s">
        <v>25</v>
      </c>
      <c r="D37" s="4">
        <f>SUM(D38:D39)</f>
        <v>0</v>
      </c>
      <c r="E37" s="4">
        <f>SUM(E38:E39)</f>
        <v>0</v>
      </c>
    </row>
    <row r="38" spans="2:6" x14ac:dyDescent="0.2">
      <c r="B38" s="27" t="s">
        <v>18</v>
      </c>
      <c r="C38" s="28" t="s">
        <v>22</v>
      </c>
      <c r="D38" s="2">
        <v>0</v>
      </c>
      <c r="E38" s="2">
        <v>0</v>
      </c>
    </row>
    <row r="39" spans="2:6" x14ac:dyDescent="0.2">
      <c r="B39" s="27" t="s">
        <v>19</v>
      </c>
      <c r="C39" s="28" t="s">
        <v>23</v>
      </c>
      <c r="D39" s="2">
        <v>0</v>
      </c>
      <c r="E39" s="2">
        <v>0</v>
      </c>
    </row>
    <row r="40" spans="2:6" ht="38.25" x14ac:dyDescent="0.2">
      <c r="B40" s="16" t="s">
        <v>2</v>
      </c>
      <c r="C40" s="33"/>
      <c r="D40" s="3">
        <f>D41</f>
        <v>0</v>
      </c>
      <c r="E40" s="3">
        <f>E41</f>
        <v>0</v>
      </c>
      <c r="F40" s="17">
        <f>D40-E39</f>
        <v>0</v>
      </c>
    </row>
    <row r="41" spans="2:6" x14ac:dyDescent="0.2">
      <c r="C41" s="3" t="s">
        <v>26</v>
      </c>
      <c r="D41" s="4">
        <f>D42+D43</f>
        <v>0</v>
      </c>
      <c r="E41" s="4">
        <f>E42+E43</f>
        <v>0</v>
      </c>
    </row>
    <row r="42" spans="2:6" ht="25.5" x14ac:dyDescent="0.2">
      <c r="B42" s="27" t="s">
        <v>27</v>
      </c>
      <c r="C42" s="28" t="s">
        <v>35</v>
      </c>
      <c r="D42" s="2">
        <v>0</v>
      </c>
      <c r="E42" s="2">
        <v>0</v>
      </c>
    </row>
    <row r="43" spans="2:6" ht="25.5" x14ac:dyDescent="0.2">
      <c r="B43" s="27" t="s">
        <v>28</v>
      </c>
      <c r="C43" s="28" t="s">
        <v>34</v>
      </c>
      <c r="D43" s="2">
        <v>0</v>
      </c>
      <c r="E43" s="2">
        <v>0</v>
      </c>
    </row>
    <row r="44" spans="2:6" ht="51" x14ac:dyDescent="0.2">
      <c r="B44" s="16" t="s">
        <v>30</v>
      </c>
      <c r="C44" s="16"/>
      <c r="D44" s="3">
        <f t="shared" ref="D44:E45" si="0">D45</f>
        <v>0</v>
      </c>
      <c r="E44" s="3">
        <f t="shared" si="0"/>
        <v>0</v>
      </c>
      <c r="F44" s="17">
        <f>D44-E43</f>
        <v>0</v>
      </c>
    </row>
    <row r="45" spans="2:6" ht="25.5" x14ac:dyDescent="0.2">
      <c r="B45" s="34"/>
      <c r="C45" s="3" t="s">
        <v>3</v>
      </c>
      <c r="D45" s="4">
        <f t="shared" si="0"/>
        <v>0</v>
      </c>
      <c r="E45" s="4">
        <f t="shared" si="0"/>
        <v>0</v>
      </c>
    </row>
    <row r="46" spans="2:6" ht="25.5" x14ac:dyDescent="0.2">
      <c r="B46" s="27" t="s">
        <v>29</v>
      </c>
      <c r="C46" s="25" t="s">
        <v>31</v>
      </c>
      <c r="D46" s="2">
        <v>0</v>
      </c>
      <c r="E46" s="2">
        <v>0</v>
      </c>
    </row>
    <row r="47" spans="2:6" ht="25.5" x14ac:dyDescent="0.2">
      <c r="B47" s="27"/>
      <c r="C47" s="3" t="s">
        <v>4</v>
      </c>
      <c r="D47" s="4">
        <f>D48</f>
        <v>0</v>
      </c>
      <c r="E47" s="4">
        <f>E48</f>
        <v>0</v>
      </c>
    </row>
    <row r="48" spans="2:6" ht="25.5" x14ac:dyDescent="0.2">
      <c r="B48" s="27" t="s">
        <v>32</v>
      </c>
      <c r="C48" s="28" t="s">
        <v>33</v>
      </c>
      <c r="D48" s="2">
        <v>0</v>
      </c>
      <c r="E48" s="2">
        <v>0</v>
      </c>
    </row>
    <row r="49" spans="1:6" ht="63.75" x14ac:dyDescent="0.2">
      <c r="B49" s="16" t="s">
        <v>5</v>
      </c>
      <c r="C49" s="35"/>
      <c r="D49" s="3">
        <f>D50+D63</f>
        <v>141899.57</v>
      </c>
      <c r="E49" s="3">
        <f>E50+E63</f>
        <v>95316.290000000008</v>
      </c>
      <c r="F49" s="17">
        <f>D49-E49</f>
        <v>46583.28</v>
      </c>
    </row>
    <row r="50" spans="1:6" x14ac:dyDescent="0.2">
      <c r="C50" s="3" t="s">
        <v>321</v>
      </c>
      <c r="D50" s="4">
        <f>SUM(D51:D62)</f>
        <v>76682.12</v>
      </c>
      <c r="E50" s="4">
        <f>SUM(E51:E62)</f>
        <v>30500</v>
      </c>
      <c r="F50" s="21">
        <f>D50-E50</f>
        <v>46182.119999999995</v>
      </c>
    </row>
    <row r="51" spans="1:6" x14ac:dyDescent="0.2">
      <c r="A51" s="36"/>
      <c r="B51" s="27" t="s">
        <v>36</v>
      </c>
      <c r="C51" s="28" t="s">
        <v>37</v>
      </c>
      <c r="D51" s="2">
        <v>1000</v>
      </c>
      <c r="E51" s="2">
        <v>1000</v>
      </c>
    </row>
    <row r="52" spans="1:6" ht="15" customHeight="1" x14ac:dyDescent="0.2">
      <c r="A52" s="36"/>
      <c r="B52" s="27" t="s">
        <v>322</v>
      </c>
      <c r="C52" s="28" t="s">
        <v>38</v>
      </c>
      <c r="D52" s="2">
        <v>0</v>
      </c>
      <c r="E52" s="2">
        <v>0</v>
      </c>
    </row>
    <row r="53" spans="1:6" ht="14.25" customHeight="1" x14ac:dyDescent="0.2">
      <c r="A53" s="36"/>
      <c r="B53" s="27" t="s">
        <v>323</v>
      </c>
      <c r="C53" s="28" t="s">
        <v>6</v>
      </c>
      <c r="D53" s="2">
        <v>14000</v>
      </c>
      <c r="E53" s="2">
        <v>14000</v>
      </c>
    </row>
    <row r="54" spans="1:6" ht="15" customHeight="1" x14ac:dyDescent="0.2">
      <c r="B54" s="27" t="s">
        <v>325</v>
      </c>
      <c r="C54" s="28" t="s">
        <v>280</v>
      </c>
      <c r="D54" s="2">
        <v>13000</v>
      </c>
      <c r="E54" s="2">
        <v>13000</v>
      </c>
    </row>
    <row r="55" spans="1:6" x14ac:dyDescent="0.2">
      <c r="A55" s="30"/>
      <c r="B55" s="27" t="s">
        <v>326</v>
      </c>
      <c r="C55" s="28" t="s">
        <v>217</v>
      </c>
      <c r="D55" s="2">
        <v>0</v>
      </c>
      <c r="E55" s="2">
        <v>0</v>
      </c>
    </row>
    <row r="56" spans="1:6" ht="15" customHeight="1" x14ac:dyDescent="0.2">
      <c r="B56" s="27" t="s">
        <v>327</v>
      </c>
      <c r="C56" s="28" t="s">
        <v>283</v>
      </c>
      <c r="D56" s="2">
        <v>5000</v>
      </c>
      <c r="E56" s="2">
        <v>2000</v>
      </c>
    </row>
    <row r="57" spans="1:6" x14ac:dyDescent="0.2">
      <c r="B57" s="27" t="s">
        <v>212</v>
      </c>
      <c r="C57" s="28" t="s">
        <v>268</v>
      </c>
      <c r="D57" s="2">
        <v>100</v>
      </c>
      <c r="E57" s="2">
        <v>0</v>
      </c>
    </row>
    <row r="58" spans="1:6" x14ac:dyDescent="0.2">
      <c r="B58" s="27" t="s">
        <v>328</v>
      </c>
      <c r="C58" s="28" t="s">
        <v>39</v>
      </c>
      <c r="D58" s="2">
        <v>5000</v>
      </c>
      <c r="E58" s="2">
        <v>0</v>
      </c>
    </row>
    <row r="59" spans="1:6" x14ac:dyDescent="0.2">
      <c r="B59" s="27" t="s">
        <v>394</v>
      </c>
      <c r="C59" s="28" t="s">
        <v>448</v>
      </c>
      <c r="D59" s="2">
        <v>38082.120000000003</v>
      </c>
      <c r="E59" s="2">
        <v>0</v>
      </c>
    </row>
    <row r="60" spans="1:6" x14ac:dyDescent="0.2">
      <c r="B60" s="27" t="s">
        <v>329</v>
      </c>
      <c r="C60" s="28" t="s">
        <v>219</v>
      </c>
      <c r="D60" s="2">
        <v>500</v>
      </c>
      <c r="E60" s="2">
        <v>500</v>
      </c>
    </row>
    <row r="61" spans="1:6" x14ac:dyDescent="0.2">
      <c r="B61" s="27" t="s">
        <v>330</v>
      </c>
      <c r="C61" s="28" t="s">
        <v>40</v>
      </c>
      <c r="D61" s="2">
        <v>0</v>
      </c>
      <c r="E61" s="2">
        <v>0</v>
      </c>
    </row>
    <row r="62" spans="1:6" x14ac:dyDescent="0.2">
      <c r="B62" s="27" t="s">
        <v>393</v>
      </c>
      <c r="C62" s="28" t="s">
        <v>41</v>
      </c>
      <c r="D62" s="2">
        <v>0</v>
      </c>
      <c r="E62" s="2">
        <v>0</v>
      </c>
    </row>
    <row r="63" spans="1:6" ht="25.5" x14ac:dyDescent="0.2">
      <c r="C63" s="16" t="s">
        <v>324</v>
      </c>
      <c r="D63" s="4">
        <f>SUM(D64:D64)</f>
        <v>65217.45</v>
      </c>
      <c r="E63" s="4">
        <f>SUM(E64:E64)</f>
        <v>64816.29</v>
      </c>
      <c r="F63" s="21">
        <f>D63-E63</f>
        <v>401.15999999999622</v>
      </c>
    </row>
    <row r="64" spans="1:6" x14ac:dyDescent="0.2">
      <c r="B64" s="27" t="s">
        <v>331</v>
      </c>
      <c r="C64" s="28" t="s">
        <v>281</v>
      </c>
      <c r="D64" s="2">
        <v>65217.45</v>
      </c>
      <c r="E64" s="2">
        <v>64816.29</v>
      </c>
      <c r="F64" s="31"/>
    </row>
    <row r="65" spans="1:6" x14ac:dyDescent="0.2">
      <c r="B65" s="27"/>
      <c r="C65" s="28"/>
      <c r="F65" s="14"/>
    </row>
    <row r="66" spans="1:6" ht="25.5" x14ac:dyDescent="0.2">
      <c r="A66" s="37" t="s">
        <v>213</v>
      </c>
      <c r="B66" s="38"/>
      <c r="C66" s="39"/>
      <c r="D66" s="5">
        <f>D4+D30+D40+D44+D49</f>
        <v>2298260.64</v>
      </c>
      <c r="E66" s="5">
        <f>E4+E30+E40+E44+E49</f>
        <v>2278814.3600000003</v>
      </c>
      <c r="F66" s="17">
        <f>D66-E66</f>
        <v>19446.279999999795</v>
      </c>
    </row>
    <row r="67" spans="1:6" x14ac:dyDescent="0.2">
      <c r="A67" s="40"/>
      <c r="B67" s="41"/>
      <c r="C67" s="42"/>
      <c r="D67" s="1"/>
      <c r="E67" s="1"/>
      <c r="F67" s="59">
        <f>D66/E66-1</f>
        <v>8.5335077491788258E-3</v>
      </c>
    </row>
    <row r="68" spans="1:6" x14ac:dyDescent="0.2">
      <c r="A68" s="12" t="s">
        <v>42</v>
      </c>
    </row>
    <row r="69" spans="1:6" x14ac:dyDescent="0.2">
      <c r="B69" s="3" t="s">
        <v>43</v>
      </c>
      <c r="C69" s="4"/>
      <c r="D69" s="3">
        <f>D70+D77</f>
        <v>92500</v>
      </c>
      <c r="E69" s="3">
        <f>E70+E77</f>
        <v>90000</v>
      </c>
      <c r="F69" s="17">
        <f>D69-E69</f>
        <v>2500</v>
      </c>
    </row>
    <row r="70" spans="1:6" x14ac:dyDescent="0.2">
      <c r="C70" s="16" t="s">
        <v>44</v>
      </c>
      <c r="D70" s="4">
        <f>SUM(D71:D76)</f>
        <v>57000</v>
      </c>
      <c r="E70" s="4">
        <f>SUM(E71:E76)</f>
        <v>60500</v>
      </c>
      <c r="F70" s="58">
        <f>D69/E69-1</f>
        <v>2.7777777777777679E-2</v>
      </c>
    </row>
    <row r="71" spans="1:6" ht="14.25" customHeight="1" x14ac:dyDescent="0.2">
      <c r="B71" s="27" t="s">
        <v>45</v>
      </c>
      <c r="C71" s="28" t="s">
        <v>46</v>
      </c>
      <c r="D71" s="2">
        <v>0</v>
      </c>
      <c r="E71" s="2">
        <v>0</v>
      </c>
    </row>
    <row r="72" spans="1:6" x14ac:dyDescent="0.2">
      <c r="B72" s="27" t="s">
        <v>47</v>
      </c>
      <c r="C72" s="28" t="s">
        <v>48</v>
      </c>
      <c r="D72" s="2">
        <v>5000</v>
      </c>
      <c r="E72" s="2">
        <v>4000</v>
      </c>
      <c r="F72" s="19"/>
    </row>
    <row r="73" spans="1:6" x14ac:dyDescent="0.2">
      <c r="B73" s="27" t="s">
        <v>49</v>
      </c>
      <c r="C73" s="28" t="s">
        <v>50</v>
      </c>
      <c r="D73" s="2">
        <v>30000</v>
      </c>
      <c r="E73" s="2">
        <v>33000</v>
      </c>
    </row>
    <row r="74" spans="1:6" x14ac:dyDescent="0.2">
      <c r="B74" s="27" t="s">
        <v>51</v>
      </c>
      <c r="C74" s="28" t="s">
        <v>52</v>
      </c>
      <c r="D74" s="2">
        <v>15500</v>
      </c>
      <c r="E74" s="2">
        <v>15500</v>
      </c>
    </row>
    <row r="75" spans="1:6" x14ac:dyDescent="0.2">
      <c r="B75" s="27" t="s">
        <v>53</v>
      </c>
      <c r="C75" s="28" t="s">
        <v>57</v>
      </c>
      <c r="D75" s="2">
        <v>4000</v>
      </c>
      <c r="E75" s="2">
        <v>5000</v>
      </c>
    </row>
    <row r="76" spans="1:6" ht="17.25" customHeight="1" x14ac:dyDescent="0.2">
      <c r="B76" s="27" t="s">
        <v>269</v>
      </c>
      <c r="C76" s="28" t="s">
        <v>270</v>
      </c>
      <c r="D76" s="2">
        <v>2500</v>
      </c>
      <c r="E76" s="2">
        <v>3000</v>
      </c>
    </row>
    <row r="77" spans="1:6" x14ac:dyDescent="0.2">
      <c r="C77" s="16" t="s">
        <v>54</v>
      </c>
      <c r="D77" s="4">
        <f>SUM(D78:D83)</f>
        <v>35500</v>
      </c>
      <c r="E77" s="4">
        <f>SUM(E78:E83)</f>
        <v>29500</v>
      </c>
    </row>
    <row r="78" spans="1:6" x14ac:dyDescent="0.2">
      <c r="B78" s="27" t="s">
        <v>351</v>
      </c>
      <c r="C78" s="28" t="s">
        <v>56</v>
      </c>
      <c r="D78" s="2">
        <v>1500</v>
      </c>
      <c r="E78" s="2">
        <v>1500</v>
      </c>
    </row>
    <row r="79" spans="1:6" x14ac:dyDescent="0.2">
      <c r="B79" s="27" t="s">
        <v>402</v>
      </c>
      <c r="C79" s="28" t="s">
        <v>403</v>
      </c>
      <c r="D79" s="2">
        <v>0</v>
      </c>
      <c r="E79" s="2">
        <v>0</v>
      </c>
    </row>
    <row r="80" spans="1:6" x14ac:dyDescent="0.2">
      <c r="B80" s="27" t="s">
        <v>55</v>
      </c>
      <c r="C80" s="28" t="s">
        <v>50</v>
      </c>
      <c r="D80" s="2">
        <v>4000</v>
      </c>
      <c r="E80" s="2">
        <v>4000</v>
      </c>
    </row>
    <row r="81" spans="2:6" x14ac:dyDescent="0.2">
      <c r="B81" s="27" t="s">
        <v>409</v>
      </c>
      <c r="C81" s="28" t="s">
        <v>57</v>
      </c>
      <c r="D81" s="2">
        <v>4000</v>
      </c>
      <c r="E81" s="2">
        <v>3000</v>
      </c>
    </row>
    <row r="82" spans="2:6" x14ac:dyDescent="0.2">
      <c r="B82" s="27" t="s">
        <v>352</v>
      </c>
      <c r="C82" s="28" t="s">
        <v>278</v>
      </c>
      <c r="D82" s="2">
        <v>25000</v>
      </c>
      <c r="E82" s="2">
        <v>16000</v>
      </c>
    </row>
    <row r="83" spans="2:6" x14ac:dyDescent="0.2">
      <c r="B83" s="27" t="s">
        <v>410</v>
      </c>
      <c r="C83" s="28" t="s">
        <v>404</v>
      </c>
      <c r="D83" s="2">
        <v>1000</v>
      </c>
      <c r="E83" s="2">
        <v>5000</v>
      </c>
    </row>
    <row r="84" spans="2:6" x14ac:dyDescent="0.2">
      <c r="B84" s="3" t="s">
        <v>58</v>
      </c>
      <c r="C84" s="4"/>
      <c r="D84" s="3">
        <f>D85+D96</f>
        <v>953909.6100000001</v>
      </c>
      <c r="E84" s="3">
        <f>E85+E96</f>
        <v>866228.06</v>
      </c>
      <c r="F84" s="17">
        <f>D84-E84</f>
        <v>87681.550000000047</v>
      </c>
    </row>
    <row r="85" spans="2:6" x14ac:dyDescent="0.2">
      <c r="C85" s="16" t="s">
        <v>272</v>
      </c>
      <c r="D85" s="4">
        <f>SUM(D86:D94)</f>
        <v>141000</v>
      </c>
      <c r="E85" s="4">
        <f>SUM(E86:E94)</f>
        <v>106500</v>
      </c>
      <c r="F85" s="58">
        <f>D84/E84-1</f>
        <v>0.10122224625233223</v>
      </c>
    </row>
    <row r="86" spans="2:6" x14ac:dyDescent="0.2">
      <c r="B86" s="27" t="s">
        <v>59</v>
      </c>
      <c r="C86" s="28" t="s">
        <v>60</v>
      </c>
      <c r="D86" s="2">
        <v>80000</v>
      </c>
      <c r="E86" s="2">
        <v>70000</v>
      </c>
    </row>
    <row r="87" spans="2:6" ht="25.5" x14ac:dyDescent="0.2">
      <c r="B87" s="27" t="s">
        <v>61</v>
      </c>
      <c r="C87" s="28" t="s">
        <v>441</v>
      </c>
      <c r="D87" s="2">
        <v>25000</v>
      </c>
      <c r="E87" s="2">
        <v>7000</v>
      </c>
    </row>
    <row r="88" spans="2:6" x14ac:dyDescent="0.2">
      <c r="B88" s="27" t="s">
        <v>63</v>
      </c>
      <c r="C88" s="28" t="s">
        <v>62</v>
      </c>
      <c r="D88" s="2">
        <v>10000</v>
      </c>
      <c r="E88" s="2">
        <v>0</v>
      </c>
    </row>
    <row r="89" spans="2:6" x14ac:dyDescent="0.2">
      <c r="B89" s="27" t="s">
        <v>65</v>
      </c>
      <c r="C89" s="44" t="s">
        <v>411</v>
      </c>
      <c r="D89" s="2">
        <v>0</v>
      </c>
      <c r="E89" s="2">
        <v>0</v>
      </c>
    </row>
    <row r="90" spans="2:6" x14ac:dyDescent="0.2">
      <c r="B90" s="27" t="s">
        <v>67</v>
      </c>
      <c r="C90" s="28" t="s">
        <v>64</v>
      </c>
      <c r="D90" s="2">
        <v>2000</v>
      </c>
      <c r="E90" s="2">
        <v>5500</v>
      </c>
    </row>
    <row r="91" spans="2:6" x14ac:dyDescent="0.2">
      <c r="B91" s="27" t="s">
        <v>69</v>
      </c>
      <c r="C91" s="28" t="s">
        <v>66</v>
      </c>
      <c r="D91" s="2">
        <v>0</v>
      </c>
      <c r="E91" s="2">
        <v>0</v>
      </c>
    </row>
    <row r="92" spans="2:6" x14ac:dyDescent="0.2">
      <c r="B92" s="27" t="s">
        <v>353</v>
      </c>
      <c r="C92" s="28" t="s">
        <v>290</v>
      </c>
      <c r="D92" s="2">
        <v>3000</v>
      </c>
      <c r="E92" s="2">
        <v>3000</v>
      </c>
    </row>
    <row r="93" spans="2:6" x14ac:dyDescent="0.2">
      <c r="B93" s="27" t="s">
        <v>412</v>
      </c>
      <c r="C93" s="44" t="s">
        <v>68</v>
      </c>
      <c r="D93" s="2">
        <v>6000</v>
      </c>
      <c r="E93" s="2">
        <v>6000</v>
      </c>
    </row>
    <row r="94" spans="2:6" x14ac:dyDescent="0.2">
      <c r="B94" s="27" t="s">
        <v>413</v>
      </c>
      <c r="C94" s="28" t="s">
        <v>414</v>
      </c>
      <c r="D94" s="2">
        <v>15000</v>
      </c>
      <c r="E94" s="2">
        <v>15000</v>
      </c>
    </row>
    <row r="95" spans="2:6" ht="25.5" x14ac:dyDescent="0.2">
      <c r="B95" s="27" t="s">
        <v>415</v>
      </c>
      <c r="C95" s="44" t="s">
        <v>416</v>
      </c>
      <c r="D95" s="2">
        <v>0</v>
      </c>
      <c r="E95" s="2">
        <v>0</v>
      </c>
    </row>
    <row r="96" spans="2:6" x14ac:dyDescent="0.2">
      <c r="C96" s="16" t="s">
        <v>70</v>
      </c>
      <c r="D96" s="4">
        <f>SUM(D97:D139)</f>
        <v>812909.6100000001</v>
      </c>
      <c r="E96" s="4">
        <f>SUM(E97:E139)</f>
        <v>759728.06</v>
      </c>
    </row>
    <row r="97" spans="2:5" x14ac:dyDescent="0.2">
      <c r="B97" s="27" t="s">
        <v>71</v>
      </c>
      <c r="C97" s="28" t="s">
        <v>271</v>
      </c>
      <c r="D97" s="2">
        <v>20000</v>
      </c>
      <c r="E97" s="2">
        <v>20000</v>
      </c>
    </row>
    <row r="98" spans="2:5" x14ac:dyDescent="0.2">
      <c r="B98" s="27" t="s">
        <v>354</v>
      </c>
      <c r="C98" s="44" t="s">
        <v>112</v>
      </c>
      <c r="D98" s="2">
        <v>12500</v>
      </c>
      <c r="E98" s="2">
        <v>12500</v>
      </c>
    </row>
    <row r="99" spans="2:5" x14ac:dyDescent="0.2">
      <c r="B99" s="27" t="s">
        <v>72</v>
      </c>
      <c r="C99" s="28" t="s">
        <v>220</v>
      </c>
      <c r="D99" s="2">
        <v>3000</v>
      </c>
      <c r="E99" s="2">
        <v>3000</v>
      </c>
    </row>
    <row r="100" spans="2:5" x14ac:dyDescent="0.2">
      <c r="B100" s="27" t="s">
        <v>73</v>
      </c>
      <c r="C100" s="44" t="s">
        <v>79</v>
      </c>
      <c r="D100" s="2">
        <v>7000</v>
      </c>
      <c r="E100" s="2">
        <v>7000</v>
      </c>
    </row>
    <row r="101" spans="2:5" x14ac:dyDescent="0.2">
      <c r="B101" s="27" t="s">
        <v>74</v>
      </c>
      <c r="C101" s="28" t="s">
        <v>221</v>
      </c>
      <c r="D101" s="2">
        <v>18000</v>
      </c>
      <c r="E101" s="2">
        <v>11000</v>
      </c>
    </row>
    <row r="102" spans="2:5" x14ac:dyDescent="0.2">
      <c r="B102" s="27" t="s">
        <v>75</v>
      </c>
      <c r="C102" s="44" t="s">
        <v>81</v>
      </c>
      <c r="D102" s="2">
        <v>18000</v>
      </c>
      <c r="E102" s="2">
        <v>11000</v>
      </c>
    </row>
    <row r="103" spans="2:5" x14ac:dyDescent="0.2">
      <c r="B103" s="27" t="s">
        <v>76</v>
      </c>
      <c r="C103" s="28" t="s">
        <v>222</v>
      </c>
      <c r="D103" s="2">
        <v>8500</v>
      </c>
      <c r="E103" s="2">
        <v>7000</v>
      </c>
    </row>
    <row r="104" spans="2:5" x14ac:dyDescent="0.2">
      <c r="B104" s="27" t="s">
        <v>77</v>
      </c>
      <c r="C104" s="44" t="s">
        <v>83</v>
      </c>
      <c r="D104" s="2">
        <v>4500</v>
      </c>
      <c r="E104" s="2">
        <v>3000</v>
      </c>
    </row>
    <row r="105" spans="2:5" x14ac:dyDescent="0.2">
      <c r="B105" s="27" t="s">
        <v>78</v>
      </c>
      <c r="C105" s="28" t="s">
        <v>223</v>
      </c>
      <c r="D105" s="2">
        <v>2500</v>
      </c>
      <c r="E105" s="2">
        <v>2500</v>
      </c>
    </row>
    <row r="106" spans="2:5" x14ac:dyDescent="0.2">
      <c r="B106" s="27" t="s">
        <v>80</v>
      </c>
      <c r="C106" s="44" t="s">
        <v>85</v>
      </c>
      <c r="D106" s="2">
        <v>3350</v>
      </c>
      <c r="E106" s="2">
        <v>3350</v>
      </c>
    </row>
    <row r="107" spans="2:5" x14ac:dyDescent="0.2">
      <c r="B107" s="27" t="s">
        <v>82</v>
      </c>
      <c r="C107" s="28" t="s">
        <v>224</v>
      </c>
      <c r="D107" s="2">
        <v>2500</v>
      </c>
      <c r="E107" s="2">
        <v>2500</v>
      </c>
    </row>
    <row r="108" spans="2:5" x14ac:dyDescent="0.2">
      <c r="B108" s="27" t="s">
        <v>84</v>
      </c>
      <c r="C108" s="44" t="s">
        <v>357</v>
      </c>
      <c r="D108" s="2">
        <v>0</v>
      </c>
      <c r="E108" s="2">
        <v>0</v>
      </c>
    </row>
    <row r="109" spans="2:5" x14ac:dyDescent="0.2">
      <c r="B109" s="27" t="s">
        <v>86</v>
      </c>
      <c r="C109" s="28" t="s">
        <v>225</v>
      </c>
      <c r="D109" s="2">
        <v>7000</v>
      </c>
      <c r="E109" s="2">
        <v>7000</v>
      </c>
    </row>
    <row r="110" spans="2:5" x14ac:dyDescent="0.2">
      <c r="B110" s="27" t="s">
        <v>88</v>
      </c>
      <c r="C110" s="44" t="s">
        <v>273</v>
      </c>
      <c r="D110" s="2">
        <v>500</v>
      </c>
      <c r="E110" s="2">
        <v>500</v>
      </c>
    </row>
    <row r="111" spans="2:5" x14ac:dyDescent="0.2">
      <c r="B111" s="27" t="s">
        <v>90</v>
      </c>
      <c r="C111" s="44" t="s">
        <v>87</v>
      </c>
      <c r="D111" s="2">
        <v>80000</v>
      </c>
      <c r="E111" s="2">
        <v>80000</v>
      </c>
    </row>
    <row r="112" spans="2:5" x14ac:dyDescent="0.2">
      <c r="B112" s="27" t="s">
        <v>91</v>
      </c>
      <c r="C112" s="44" t="s">
        <v>89</v>
      </c>
      <c r="D112" s="2">
        <v>45000</v>
      </c>
      <c r="E112" s="2">
        <v>45000</v>
      </c>
    </row>
    <row r="113" spans="1:5" x14ac:dyDescent="0.2">
      <c r="B113" s="27" t="s">
        <v>355</v>
      </c>
      <c r="C113" s="44" t="s">
        <v>92</v>
      </c>
      <c r="D113" s="2">
        <v>2000</v>
      </c>
      <c r="E113" s="2">
        <v>3500</v>
      </c>
    </row>
    <row r="114" spans="1:5" x14ac:dyDescent="0.2">
      <c r="B114" s="27" t="s">
        <v>93</v>
      </c>
      <c r="C114" s="28" t="s">
        <v>417</v>
      </c>
      <c r="D114" s="19">
        <v>1000</v>
      </c>
      <c r="E114" s="19">
        <v>5000</v>
      </c>
    </row>
    <row r="115" spans="1:5" x14ac:dyDescent="0.2">
      <c r="B115" s="27" t="s">
        <v>94</v>
      </c>
      <c r="C115" s="28" t="s">
        <v>258</v>
      </c>
      <c r="D115" s="2">
        <v>3500</v>
      </c>
      <c r="E115" s="2">
        <v>3500</v>
      </c>
    </row>
    <row r="116" spans="1:5" x14ac:dyDescent="0.2">
      <c r="B116" s="27" t="s">
        <v>95</v>
      </c>
      <c r="C116" s="28" t="s">
        <v>259</v>
      </c>
      <c r="D116" s="2">
        <v>25000</v>
      </c>
      <c r="E116" s="2">
        <v>27500</v>
      </c>
    </row>
    <row r="117" spans="1:5" x14ac:dyDescent="0.2">
      <c r="B117" s="27" t="s">
        <v>96</v>
      </c>
      <c r="C117" s="28" t="s">
        <v>260</v>
      </c>
      <c r="D117" s="2">
        <v>500</v>
      </c>
      <c r="E117" s="2">
        <v>500</v>
      </c>
    </row>
    <row r="118" spans="1:5" x14ac:dyDescent="0.2">
      <c r="B118" s="27" t="s">
        <v>97</v>
      </c>
      <c r="C118" s="28" t="s">
        <v>418</v>
      </c>
      <c r="D118" s="2">
        <v>0</v>
      </c>
      <c r="E118" s="2">
        <v>0</v>
      </c>
    </row>
    <row r="119" spans="1:5" x14ac:dyDescent="0.2">
      <c r="B119" s="27" t="s">
        <v>98</v>
      </c>
      <c r="C119" s="28" t="s">
        <v>465</v>
      </c>
      <c r="D119" s="2">
        <v>45148.53</v>
      </c>
      <c r="E119" s="2">
        <f>42500-26000</f>
        <v>16500</v>
      </c>
    </row>
    <row r="120" spans="1:5" x14ac:dyDescent="0.2">
      <c r="B120" s="27" t="s">
        <v>419</v>
      </c>
      <c r="C120" s="28" t="s">
        <v>279</v>
      </c>
      <c r="D120" s="2">
        <v>1000</v>
      </c>
      <c r="E120" s="2">
        <v>3000</v>
      </c>
    </row>
    <row r="121" spans="1:5" x14ac:dyDescent="0.2">
      <c r="A121" s="30"/>
      <c r="B121" s="27" t="s">
        <v>100</v>
      </c>
      <c r="C121" s="25" t="s">
        <v>229</v>
      </c>
      <c r="D121" s="2">
        <v>109831.28</v>
      </c>
      <c r="E121" s="2">
        <v>67238.399999999994</v>
      </c>
    </row>
    <row r="122" spans="1:5" x14ac:dyDescent="0.2">
      <c r="A122" s="30"/>
      <c r="B122" s="27" t="s">
        <v>102</v>
      </c>
      <c r="C122" s="44" t="s">
        <v>356</v>
      </c>
      <c r="D122" s="2">
        <v>0</v>
      </c>
      <c r="E122" s="2">
        <v>0</v>
      </c>
    </row>
    <row r="123" spans="1:5" x14ac:dyDescent="0.2">
      <c r="A123" s="30"/>
      <c r="B123" s="27" t="s">
        <v>103</v>
      </c>
      <c r="C123" s="28" t="s">
        <v>230</v>
      </c>
      <c r="D123" s="2">
        <v>29975</v>
      </c>
      <c r="E123" s="2">
        <v>73288</v>
      </c>
    </row>
    <row r="124" spans="1:5" x14ac:dyDescent="0.2">
      <c r="B124" s="27" t="s">
        <v>104</v>
      </c>
      <c r="C124" s="28" t="s">
        <v>449</v>
      </c>
      <c r="D124" s="2">
        <v>38100</v>
      </c>
      <c r="E124" s="2">
        <v>15000</v>
      </c>
    </row>
    <row r="125" spans="1:5" x14ac:dyDescent="0.2">
      <c r="B125" s="27" t="s">
        <v>420</v>
      </c>
      <c r="C125" s="28" t="s">
        <v>207</v>
      </c>
      <c r="D125" s="2">
        <v>5000</v>
      </c>
      <c r="E125" s="2">
        <v>10000</v>
      </c>
    </row>
    <row r="126" spans="1:5" ht="19.5" customHeight="1" x14ac:dyDescent="0.2">
      <c r="B126" s="27" t="s">
        <v>105</v>
      </c>
      <c r="C126" s="28" t="s">
        <v>226</v>
      </c>
      <c r="D126" s="2">
        <v>8000</v>
      </c>
      <c r="E126" s="2">
        <v>12000</v>
      </c>
    </row>
    <row r="127" spans="1:5" ht="24" customHeight="1" x14ac:dyDescent="0.2">
      <c r="B127" s="27" t="s">
        <v>106</v>
      </c>
      <c r="C127" s="28" t="s">
        <v>231</v>
      </c>
      <c r="D127" s="2">
        <v>15000</v>
      </c>
      <c r="E127" s="2">
        <v>22000</v>
      </c>
    </row>
    <row r="128" spans="1:5" ht="16.5" customHeight="1" x14ac:dyDescent="0.2">
      <c r="B128" s="27" t="s">
        <v>421</v>
      </c>
      <c r="C128" s="44" t="s">
        <v>99</v>
      </c>
      <c r="D128" s="2">
        <v>160000</v>
      </c>
      <c r="E128" s="2">
        <v>158700</v>
      </c>
    </row>
    <row r="129" spans="2:6" ht="16.5" customHeight="1" x14ac:dyDescent="0.2">
      <c r="B129" s="27" t="s">
        <v>107</v>
      </c>
      <c r="C129" s="28" t="s">
        <v>423</v>
      </c>
      <c r="D129" s="2">
        <v>35000</v>
      </c>
      <c r="E129" s="2">
        <v>30000</v>
      </c>
    </row>
    <row r="130" spans="2:6" ht="16.5" customHeight="1" x14ac:dyDescent="0.2">
      <c r="B130" s="27" t="s">
        <v>422</v>
      </c>
      <c r="C130" s="44" t="s">
        <v>424</v>
      </c>
      <c r="D130" s="2">
        <v>500</v>
      </c>
      <c r="E130" s="2">
        <v>500</v>
      </c>
    </row>
    <row r="131" spans="2:6" x14ac:dyDescent="0.2">
      <c r="B131" s="27" t="s">
        <v>109</v>
      </c>
      <c r="C131" s="28" t="s">
        <v>101</v>
      </c>
      <c r="D131" s="2">
        <v>0</v>
      </c>
      <c r="E131" s="2">
        <v>0</v>
      </c>
    </row>
    <row r="132" spans="2:6" x14ac:dyDescent="0.2">
      <c r="B132" s="27" t="s">
        <v>111</v>
      </c>
      <c r="C132" s="28" t="s">
        <v>263</v>
      </c>
      <c r="D132" s="2">
        <v>6900</v>
      </c>
      <c r="E132" s="2">
        <v>6900</v>
      </c>
    </row>
    <row r="133" spans="2:6" x14ac:dyDescent="0.2">
      <c r="B133" s="27" t="s">
        <v>203</v>
      </c>
      <c r="C133" s="28" t="s">
        <v>146</v>
      </c>
      <c r="D133" s="2">
        <v>500</v>
      </c>
      <c r="E133" s="2">
        <v>500</v>
      </c>
    </row>
    <row r="134" spans="2:6" x14ac:dyDescent="0.2">
      <c r="B134" s="27" t="s">
        <v>206</v>
      </c>
      <c r="C134" s="28" t="s">
        <v>227</v>
      </c>
      <c r="D134" s="2">
        <v>8000</v>
      </c>
      <c r="E134" s="2">
        <v>12000</v>
      </c>
    </row>
    <row r="135" spans="2:6" x14ac:dyDescent="0.2">
      <c r="B135" s="27" t="s">
        <v>233</v>
      </c>
      <c r="C135" s="28" t="s">
        <v>232</v>
      </c>
      <c r="D135" s="2">
        <f>22790+302.4+2192.4</f>
        <v>25284.800000000003</v>
      </c>
      <c r="E135" s="2">
        <f>22790+302.4+2192.4</f>
        <v>25284.800000000003</v>
      </c>
    </row>
    <row r="136" spans="2:6" x14ac:dyDescent="0.2">
      <c r="B136" s="27" t="s">
        <v>265</v>
      </c>
      <c r="C136" s="28" t="s">
        <v>228</v>
      </c>
      <c r="D136" s="2">
        <f>6200+1000</f>
        <v>7200</v>
      </c>
      <c r="E136" s="2">
        <f>6200+1000</f>
        <v>7200</v>
      </c>
    </row>
    <row r="137" spans="2:6" x14ac:dyDescent="0.2">
      <c r="B137" s="27" t="s">
        <v>266</v>
      </c>
      <c r="C137" s="28" t="s">
        <v>108</v>
      </c>
      <c r="D137" s="2">
        <f>1000+120</f>
        <v>1120</v>
      </c>
      <c r="E137" s="2">
        <f>1000+120</f>
        <v>1120</v>
      </c>
    </row>
    <row r="138" spans="2:6" x14ac:dyDescent="0.2">
      <c r="B138" s="27" t="s">
        <v>267</v>
      </c>
      <c r="C138" s="28" t="s">
        <v>110</v>
      </c>
      <c r="D138" s="2">
        <v>50500</v>
      </c>
      <c r="E138" s="2">
        <f>15100+26000</f>
        <v>41100</v>
      </c>
    </row>
    <row r="139" spans="2:6" x14ac:dyDescent="0.2">
      <c r="B139" s="27" t="s">
        <v>425</v>
      </c>
      <c r="C139" s="44" t="s">
        <v>446</v>
      </c>
      <c r="D139" s="19">
        <v>1500</v>
      </c>
      <c r="E139" s="19">
        <v>2046.86</v>
      </c>
    </row>
    <row r="140" spans="2:6" ht="25.5" x14ac:dyDescent="0.2">
      <c r="B140" s="3" t="s">
        <v>113</v>
      </c>
      <c r="C140" s="4"/>
      <c r="D140" s="3">
        <f>D141</f>
        <v>88600</v>
      </c>
      <c r="E140" s="3">
        <f>E141</f>
        <v>96100</v>
      </c>
      <c r="F140" s="17">
        <f>D140-E140</f>
        <v>-7500</v>
      </c>
    </row>
    <row r="141" spans="2:6" x14ac:dyDescent="0.2">
      <c r="C141" s="16" t="s">
        <v>114</v>
      </c>
      <c r="D141" s="4">
        <f>SUM(D142:D147)</f>
        <v>88600</v>
      </c>
      <c r="E141" s="4">
        <f>SUM(E142:E147)</f>
        <v>96100</v>
      </c>
      <c r="F141" s="58">
        <f>D140/E140-1</f>
        <v>-7.8043704474505704E-2</v>
      </c>
    </row>
    <row r="142" spans="2:6" x14ac:dyDescent="0.2">
      <c r="B142" s="27" t="s">
        <v>115</v>
      </c>
      <c r="C142" s="28" t="s">
        <v>234</v>
      </c>
      <c r="D142" s="2">
        <v>53000</v>
      </c>
      <c r="E142" s="2">
        <v>61000</v>
      </c>
    </row>
    <row r="143" spans="2:6" x14ac:dyDescent="0.2">
      <c r="B143" s="27" t="s">
        <v>116</v>
      </c>
      <c r="C143" s="28" t="s">
        <v>235</v>
      </c>
      <c r="D143" s="2">
        <v>2000</v>
      </c>
      <c r="E143" s="2">
        <v>3000</v>
      </c>
    </row>
    <row r="144" spans="2:6" x14ac:dyDescent="0.2">
      <c r="B144" s="27" t="s">
        <v>117</v>
      </c>
      <c r="C144" s="44" t="s">
        <v>450</v>
      </c>
      <c r="D144" s="2">
        <v>1500</v>
      </c>
      <c r="E144" s="2">
        <v>0</v>
      </c>
    </row>
    <row r="145" spans="2:6" x14ac:dyDescent="0.2">
      <c r="B145" s="27" t="s">
        <v>118</v>
      </c>
      <c r="C145" s="28" t="s">
        <v>236</v>
      </c>
      <c r="D145" s="2">
        <v>18100</v>
      </c>
      <c r="E145" s="2">
        <v>18100</v>
      </c>
    </row>
    <row r="146" spans="2:6" x14ac:dyDescent="0.2">
      <c r="B146" s="27" t="s">
        <v>119</v>
      </c>
      <c r="C146" s="44" t="s">
        <v>205</v>
      </c>
      <c r="D146" s="2">
        <v>14000</v>
      </c>
      <c r="E146" s="2">
        <v>14000</v>
      </c>
    </row>
    <row r="147" spans="2:6" x14ac:dyDescent="0.2">
      <c r="B147" s="27" t="s">
        <v>451</v>
      </c>
      <c r="C147" s="44" t="s">
        <v>282</v>
      </c>
      <c r="D147" s="2">
        <v>0</v>
      </c>
      <c r="E147" s="2">
        <v>0</v>
      </c>
    </row>
    <row r="148" spans="2:6" x14ac:dyDescent="0.2">
      <c r="B148" s="3" t="s">
        <v>120</v>
      </c>
      <c r="C148" s="4"/>
      <c r="D148" s="3">
        <f>D149+D164+D172+D174+D176</f>
        <v>904355.71</v>
      </c>
      <c r="E148" s="3">
        <f>E149+E164+E172+E174+E176</f>
        <v>911766.5399999998</v>
      </c>
      <c r="F148" s="17">
        <f>D148-E148</f>
        <v>-7410.8299999998417</v>
      </c>
    </row>
    <row r="149" spans="2:6" x14ac:dyDescent="0.2">
      <c r="C149" s="16" t="s">
        <v>121</v>
      </c>
      <c r="D149" s="4">
        <f>SUM(D150:D163)</f>
        <v>687547.78999999992</v>
      </c>
      <c r="E149" s="4">
        <f>SUM(E150:E163)</f>
        <v>694982.95999999985</v>
      </c>
      <c r="F149" s="58">
        <f>D148/E148-1</f>
        <v>-8.1279907464029133E-3</v>
      </c>
    </row>
    <row r="150" spans="2:6" x14ac:dyDescent="0.2">
      <c r="B150" s="27" t="s">
        <v>122</v>
      </c>
      <c r="C150" s="28" t="s">
        <v>426</v>
      </c>
      <c r="D150" s="2">
        <v>96148.08</v>
      </c>
      <c r="E150" s="2">
        <v>96148.08</v>
      </c>
      <c r="F150" s="19"/>
    </row>
    <row r="151" spans="2:6" x14ac:dyDescent="0.2">
      <c r="B151" s="27" t="s">
        <v>123</v>
      </c>
      <c r="C151" s="28" t="s">
        <v>237</v>
      </c>
      <c r="D151" s="2">
        <v>355001.14</v>
      </c>
      <c r="E151" s="2">
        <f>373824.8+38954.04</f>
        <v>412778.83999999997</v>
      </c>
    </row>
    <row r="152" spans="2:6" ht="25.5" x14ac:dyDescent="0.2">
      <c r="B152" s="27" t="s">
        <v>124</v>
      </c>
      <c r="C152" s="44" t="s">
        <v>125</v>
      </c>
      <c r="D152" s="2">
        <v>45446.59</v>
      </c>
      <c r="E152" s="2">
        <v>45446.59</v>
      </c>
    </row>
    <row r="153" spans="2:6" ht="25.5" x14ac:dyDescent="0.2">
      <c r="B153" s="27" t="s">
        <v>427</v>
      </c>
      <c r="C153" s="28" t="s">
        <v>453</v>
      </c>
      <c r="D153" s="2">
        <v>40897.550000000003</v>
      </c>
      <c r="E153" s="2">
        <v>0</v>
      </c>
    </row>
    <row r="154" spans="2:6" x14ac:dyDescent="0.2">
      <c r="B154" s="27" t="s">
        <v>126</v>
      </c>
      <c r="C154" s="28" t="s">
        <v>238</v>
      </c>
      <c r="D154" s="2">
        <v>47257</v>
      </c>
      <c r="E154" s="2">
        <f>66659.91+916</f>
        <v>67575.91</v>
      </c>
    </row>
    <row r="155" spans="2:6" x14ac:dyDescent="0.2">
      <c r="B155" s="27" t="s">
        <v>127</v>
      </c>
      <c r="C155" s="44" t="s">
        <v>285</v>
      </c>
      <c r="D155" s="2">
        <v>6539.82</v>
      </c>
      <c r="E155" s="2">
        <v>6539.82</v>
      </c>
      <c r="F155" s="31"/>
    </row>
    <row r="156" spans="2:6" x14ac:dyDescent="0.2">
      <c r="B156" s="27" t="s">
        <v>128</v>
      </c>
      <c r="C156" s="28" t="s">
        <v>455</v>
      </c>
      <c r="D156" s="2">
        <v>916</v>
      </c>
      <c r="E156" s="2">
        <v>0</v>
      </c>
      <c r="F156" s="31"/>
    </row>
    <row r="157" spans="2:6" x14ac:dyDescent="0.2">
      <c r="B157" s="27" t="s">
        <v>129</v>
      </c>
      <c r="C157" s="28" t="s">
        <v>428</v>
      </c>
      <c r="D157" s="2">
        <v>12278.11</v>
      </c>
      <c r="E157" s="2">
        <v>12278.11</v>
      </c>
      <c r="F157" s="31"/>
    </row>
    <row r="158" spans="2:6" x14ac:dyDescent="0.2">
      <c r="B158" s="27" t="s">
        <v>130</v>
      </c>
      <c r="C158" s="28" t="s">
        <v>239</v>
      </c>
      <c r="D158" s="2">
        <v>73673.600000000006</v>
      </c>
      <c r="E158" s="2">
        <v>44825.71</v>
      </c>
    </row>
    <row r="159" spans="2:6" x14ac:dyDescent="0.2">
      <c r="B159" s="27" t="s">
        <v>131</v>
      </c>
      <c r="C159" s="44" t="s">
        <v>286</v>
      </c>
      <c r="D159" s="2">
        <v>3533.69</v>
      </c>
      <c r="E159" s="2">
        <v>3533.69</v>
      </c>
      <c r="F159" s="31"/>
    </row>
    <row r="160" spans="2:6" ht="25.5" x14ac:dyDescent="0.2">
      <c r="B160" s="27" t="s">
        <v>284</v>
      </c>
      <c r="C160" s="28" t="s">
        <v>457</v>
      </c>
      <c r="D160" s="2">
        <v>0</v>
      </c>
      <c r="E160" s="2">
        <v>0</v>
      </c>
      <c r="F160" s="31"/>
    </row>
    <row r="161" spans="2:6" x14ac:dyDescent="0.2">
      <c r="B161" s="27" t="s">
        <v>452</v>
      </c>
      <c r="C161" s="28" t="s">
        <v>240</v>
      </c>
      <c r="D161" s="2">
        <v>5239.7700000000004</v>
      </c>
      <c r="E161" s="2">
        <v>5239.7700000000004</v>
      </c>
    </row>
    <row r="162" spans="2:6" x14ac:dyDescent="0.2">
      <c r="B162" s="27" t="s">
        <v>454</v>
      </c>
      <c r="C162" s="44" t="s">
        <v>287</v>
      </c>
      <c r="D162" s="2">
        <v>616.44000000000005</v>
      </c>
      <c r="E162" s="2">
        <v>616.44000000000005</v>
      </c>
      <c r="F162" s="31"/>
    </row>
    <row r="163" spans="2:6" x14ac:dyDescent="0.2">
      <c r="B163" s="27" t="s">
        <v>456</v>
      </c>
      <c r="C163" s="28" t="s">
        <v>277</v>
      </c>
      <c r="D163" s="2">
        <v>0</v>
      </c>
      <c r="E163" s="2">
        <v>0</v>
      </c>
      <c r="F163" s="31"/>
    </row>
    <row r="164" spans="2:6" x14ac:dyDescent="0.2">
      <c r="C164" s="16" t="s">
        <v>132</v>
      </c>
      <c r="D164" s="4">
        <f>SUM(D165:D171)</f>
        <v>193313.36999999997</v>
      </c>
      <c r="E164" s="4">
        <f>SUM(E165:E171)</f>
        <v>190163.61000000002</v>
      </c>
    </row>
    <row r="165" spans="2:6" x14ac:dyDescent="0.2">
      <c r="B165" s="27" t="s">
        <v>133</v>
      </c>
      <c r="C165" s="28" t="s">
        <v>429</v>
      </c>
      <c r="D165" s="2">
        <v>28574.5</v>
      </c>
      <c r="E165" s="2">
        <v>28574.5</v>
      </c>
    </row>
    <row r="166" spans="2:6" x14ac:dyDescent="0.2">
      <c r="B166" s="27" t="s">
        <v>134</v>
      </c>
      <c r="C166" s="28" t="s">
        <v>241</v>
      </c>
      <c r="D166" s="2">
        <v>140370.35999999999</v>
      </c>
      <c r="E166" s="2">
        <v>139124.78</v>
      </c>
    </row>
    <row r="167" spans="2:6" ht="30" customHeight="1" x14ac:dyDescent="0.2">
      <c r="B167" s="27" t="s">
        <v>135</v>
      </c>
      <c r="C167" s="44" t="s">
        <v>136</v>
      </c>
      <c r="D167" s="2">
        <v>14826.04</v>
      </c>
      <c r="E167" s="2">
        <v>14826.04</v>
      </c>
    </row>
    <row r="168" spans="2:6" ht="30" customHeight="1" x14ac:dyDescent="0.2">
      <c r="B168" s="27" t="s">
        <v>358</v>
      </c>
      <c r="C168" s="28" t="s">
        <v>459</v>
      </c>
      <c r="D168" s="2">
        <v>2794.33</v>
      </c>
      <c r="E168" s="2">
        <v>0</v>
      </c>
    </row>
    <row r="169" spans="2:6" ht="15" customHeight="1" x14ac:dyDescent="0.2">
      <c r="B169" s="27" t="s">
        <v>458</v>
      </c>
      <c r="C169" s="28" t="s">
        <v>291</v>
      </c>
      <c r="D169" s="2">
        <v>0</v>
      </c>
      <c r="E169" s="2">
        <v>0</v>
      </c>
    </row>
    <row r="170" spans="2:6" ht="15" customHeight="1" x14ac:dyDescent="0.2">
      <c r="B170" s="27" t="s">
        <v>137</v>
      </c>
      <c r="C170" s="28" t="s">
        <v>242</v>
      </c>
      <c r="D170" s="2">
        <v>5421.81</v>
      </c>
      <c r="E170" s="2">
        <v>7638.29</v>
      </c>
    </row>
    <row r="171" spans="2:6" x14ac:dyDescent="0.2">
      <c r="B171" s="27" t="s">
        <v>460</v>
      </c>
      <c r="C171" s="44" t="s">
        <v>461</v>
      </c>
      <c r="D171" s="2">
        <v>1326.33</v>
      </c>
      <c r="E171" s="2">
        <v>0</v>
      </c>
    </row>
    <row r="172" spans="2:6" x14ac:dyDescent="0.2">
      <c r="C172" s="16" t="s">
        <v>138</v>
      </c>
      <c r="D172" s="4">
        <f>D173</f>
        <v>0</v>
      </c>
      <c r="E172" s="4">
        <f>E173</f>
        <v>0</v>
      </c>
    </row>
    <row r="173" spans="2:6" x14ac:dyDescent="0.2">
      <c r="B173" s="27" t="s">
        <v>139</v>
      </c>
      <c r="C173" s="28" t="s">
        <v>243</v>
      </c>
      <c r="D173" s="2">
        <v>0</v>
      </c>
      <c r="E173" s="2">
        <v>0</v>
      </c>
    </row>
    <row r="174" spans="2:6" x14ac:dyDescent="0.2">
      <c r="C174" s="16" t="s">
        <v>140</v>
      </c>
      <c r="D174" s="4">
        <f>D175</f>
        <v>0</v>
      </c>
      <c r="E174" s="4">
        <f>E175</f>
        <v>0</v>
      </c>
    </row>
    <row r="175" spans="2:6" x14ac:dyDescent="0.2">
      <c r="B175" s="27" t="s">
        <v>141</v>
      </c>
      <c r="C175" s="28" t="s">
        <v>244</v>
      </c>
      <c r="D175" s="2">
        <v>0</v>
      </c>
      <c r="E175" s="2">
        <v>0</v>
      </c>
    </row>
    <row r="176" spans="2:6" x14ac:dyDescent="0.2">
      <c r="C176" s="16" t="s">
        <v>142</v>
      </c>
      <c r="D176" s="4">
        <f>SUM(D177:D179)</f>
        <v>23494.55</v>
      </c>
      <c r="E176" s="4">
        <f>SUM(E177:E179)</f>
        <v>26619.97</v>
      </c>
    </row>
    <row r="177" spans="2:6" x14ac:dyDescent="0.2">
      <c r="B177" s="27" t="s">
        <v>143</v>
      </c>
      <c r="C177" s="28" t="s">
        <v>144</v>
      </c>
      <c r="D177" s="2">
        <v>0</v>
      </c>
      <c r="E177" s="2">
        <v>0</v>
      </c>
    </row>
    <row r="178" spans="2:6" x14ac:dyDescent="0.2">
      <c r="B178" s="27" t="s">
        <v>145</v>
      </c>
      <c r="C178" s="28" t="s">
        <v>395</v>
      </c>
      <c r="D178" s="2">
        <v>23494.55</v>
      </c>
      <c r="E178" s="2">
        <v>26619.97</v>
      </c>
    </row>
    <row r="179" spans="2:6" x14ac:dyDescent="0.2">
      <c r="B179" s="27" t="s">
        <v>430</v>
      </c>
      <c r="C179" s="28" t="s">
        <v>431</v>
      </c>
      <c r="D179" s="2">
        <v>0</v>
      </c>
      <c r="E179" s="2">
        <v>0</v>
      </c>
    </row>
    <row r="180" spans="2:6" ht="25.5" x14ac:dyDescent="0.2">
      <c r="B180" s="3" t="s">
        <v>147</v>
      </c>
      <c r="C180" s="4"/>
      <c r="D180" s="3">
        <f>D181+D188+D203+D205</f>
        <v>82213.319999999992</v>
      </c>
      <c r="E180" s="3">
        <f>E181+E188+E203+E205</f>
        <v>80402.81</v>
      </c>
      <c r="F180" s="17">
        <f>D180-E180</f>
        <v>1810.5099999999948</v>
      </c>
    </row>
    <row r="181" spans="2:6" x14ac:dyDescent="0.2">
      <c r="B181" s="13"/>
      <c r="C181" s="16" t="s">
        <v>361</v>
      </c>
      <c r="D181" s="4">
        <f>SUM(D182:D187)</f>
        <v>10680.86</v>
      </c>
      <c r="E181" s="4">
        <f>SUM(E182:E187)</f>
        <v>9680.86</v>
      </c>
      <c r="F181" s="58">
        <f>D180/E180-1</f>
        <v>2.2517994085032633E-2</v>
      </c>
    </row>
    <row r="182" spans="2:6" x14ac:dyDescent="0.2">
      <c r="B182" s="27" t="s">
        <v>148</v>
      </c>
      <c r="C182" s="2" t="s">
        <v>360</v>
      </c>
      <c r="D182" s="2">
        <v>0</v>
      </c>
      <c r="E182" s="2">
        <v>0</v>
      </c>
      <c r="F182" s="31"/>
    </row>
    <row r="183" spans="2:6" x14ac:dyDescent="0.2">
      <c r="B183" s="27" t="s">
        <v>149</v>
      </c>
      <c r="C183" s="2" t="s">
        <v>359</v>
      </c>
      <c r="D183" s="2">
        <v>0</v>
      </c>
      <c r="E183" s="2">
        <v>0</v>
      </c>
    </row>
    <row r="184" spans="2:6" ht="25.5" x14ac:dyDescent="0.2">
      <c r="B184" s="27" t="s">
        <v>150</v>
      </c>
      <c r="C184" s="2" t="s">
        <v>275</v>
      </c>
      <c r="D184" s="2">
        <v>0</v>
      </c>
      <c r="E184" s="2">
        <v>0</v>
      </c>
    </row>
    <row r="185" spans="2:6" x14ac:dyDescent="0.2">
      <c r="B185" s="27" t="s">
        <v>151</v>
      </c>
      <c r="C185" s="2" t="s">
        <v>274</v>
      </c>
      <c r="D185" s="2">
        <v>1857.16</v>
      </c>
      <c r="E185" s="2">
        <v>857.16</v>
      </c>
    </row>
    <row r="186" spans="2:6" x14ac:dyDescent="0.2">
      <c r="B186" s="27" t="s">
        <v>152</v>
      </c>
      <c r="C186" s="2" t="s">
        <v>276</v>
      </c>
      <c r="D186" s="2">
        <v>8823.7000000000007</v>
      </c>
      <c r="E186" s="2">
        <v>8823.7000000000007</v>
      </c>
    </row>
    <row r="187" spans="2:6" ht="25.5" x14ac:dyDescent="0.2">
      <c r="B187" s="27" t="s">
        <v>153</v>
      </c>
      <c r="C187" s="13" t="s">
        <v>154</v>
      </c>
      <c r="D187" s="2">
        <v>0</v>
      </c>
      <c r="E187" s="2">
        <v>0</v>
      </c>
    </row>
    <row r="188" spans="2:6" x14ac:dyDescent="0.2">
      <c r="B188" s="13"/>
      <c r="C188" s="16" t="s">
        <v>155</v>
      </c>
      <c r="D188" s="4">
        <f>SUM(D189:D202)</f>
        <v>71532.459999999992</v>
      </c>
      <c r="E188" s="4">
        <f>SUM(E189:E202)</f>
        <v>70721.95</v>
      </c>
      <c r="F188" s="19"/>
    </row>
    <row r="189" spans="2:6" x14ac:dyDescent="0.2">
      <c r="B189" s="27" t="s">
        <v>156</v>
      </c>
      <c r="C189" s="2" t="s">
        <v>209</v>
      </c>
      <c r="D189" s="2">
        <v>23317.759999999998</v>
      </c>
      <c r="E189" s="2">
        <v>23317.759999999998</v>
      </c>
    </row>
    <row r="190" spans="2:6" x14ac:dyDescent="0.2">
      <c r="B190" s="27" t="s">
        <v>157</v>
      </c>
      <c r="C190" s="13" t="s">
        <v>406</v>
      </c>
      <c r="D190" s="2">
        <v>13355.16</v>
      </c>
      <c r="E190" s="2">
        <v>13420.1</v>
      </c>
    </row>
    <row r="191" spans="2:6" x14ac:dyDescent="0.2">
      <c r="B191" s="27" t="s">
        <v>158</v>
      </c>
      <c r="C191" s="2" t="s">
        <v>245</v>
      </c>
      <c r="D191" s="2">
        <v>6548.83</v>
      </c>
      <c r="E191" s="2">
        <v>6455.08</v>
      </c>
    </row>
    <row r="192" spans="2:6" x14ac:dyDescent="0.2">
      <c r="B192" s="27" t="s">
        <v>159</v>
      </c>
      <c r="C192" s="13" t="s">
        <v>288</v>
      </c>
      <c r="D192" s="2">
        <v>1724.17</v>
      </c>
      <c r="E192" s="2">
        <v>1596.5</v>
      </c>
    </row>
    <row r="193" spans="2:6" x14ac:dyDescent="0.2">
      <c r="B193" s="27" t="s">
        <v>160</v>
      </c>
      <c r="C193" s="2" t="s">
        <v>246</v>
      </c>
      <c r="D193" s="2">
        <v>9132.19</v>
      </c>
      <c r="E193" s="2">
        <v>9081.5499999999993</v>
      </c>
    </row>
    <row r="194" spans="2:6" x14ac:dyDescent="0.2">
      <c r="B194" s="27" t="s">
        <v>161</v>
      </c>
      <c r="C194" s="13" t="s">
        <v>332</v>
      </c>
      <c r="D194" s="2">
        <v>4710.41</v>
      </c>
      <c r="E194" s="2">
        <v>4975.67</v>
      </c>
    </row>
    <row r="195" spans="2:6" x14ac:dyDescent="0.2">
      <c r="B195" s="27" t="s">
        <v>210</v>
      </c>
      <c r="C195" s="2" t="s">
        <v>247</v>
      </c>
      <c r="D195" s="2">
        <v>2013</v>
      </c>
      <c r="E195" s="2">
        <v>2013</v>
      </c>
    </row>
    <row r="196" spans="2:6" ht="25.5" x14ac:dyDescent="0.2">
      <c r="B196" s="27" t="s">
        <v>211</v>
      </c>
      <c r="C196" s="13" t="s">
        <v>248</v>
      </c>
      <c r="D196" s="2">
        <v>0</v>
      </c>
      <c r="E196" s="2">
        <v>0</v>
      </c>
    </row>
    <row r="197" spans="2:6" x14ac:dyDescent="0.2">
      <c r="B197" s="27" t="s">
        <v>250</v>
      </c>
      <c r="C197" s="2" t="s">
        <v>249</v>
      </c>
      <c r="D197" s="2">
        <v>2535.08</v>
      </c>
      <c r="E197" s="2">
        <v>2535.08</v>
      </c>
    </row>
    <row r="198" spans="2:6" x14ac:dyDescent="0.2">
      <c r="B198" s="27" t="s">
        <v>253</v>
      </c>
      <c r="C198" s="13" t="s">
        <v>251</v>
      </c>
      <c r="D198" s="2">
        <v>837.97</v>
      </c>
      <c r="E198" s="2">
        <v>837.97</v>
      </c>
    </row>
    <row r="199" spans="2:6" x14ac:dyDescent="0.2">
      <c r="B199" s="27" t="s">
        <v>254</v>
      </c>
      <c r="C199" s="2" t="s">
        <v>252</v>
      </c>
      <c r="D199" s="2">
        <v>687.11</v>
      </c>
      <c r="E199" s="2">
        <v>687.11</v>
      </c>
    </row>
    <row r="200" spans="2:6" x14ac:dyDescent="0.2">
      <c r="B200" s="27" t="s">
        <v>255</v>
      </c>
      <c r="C200" s="2" t="s">
        <v>432</v>
      </c>
      <c r="D200" s="2">
        <v>5575.4</v>
      </c>
      <c r="E200" s="2">
        <v>4706.75</v>
      </c>
    </row>
    <row r="201" spans="2:6" x14ac:dyDescent="0.2">
      <c r="B201" s="27" t="s">
        <v>398</v>
      </c>
      <c r="C201" s="13" t="s">
        <v>433</v>
      </c>
      <c r="D201" s="2">
        <v>525.79</v>
      </c>
      <c r="E201" s="2">
        <v>525.79</v>
      </c>
    </row>
    <row r="202" spans="2:6" ht="25.5" x14ac:dyDescent="0.2">
      <c r="B202" s="27" t="s">
        <v>405</v>
      </c>
      <c r="C202" s="13" t="s">
        <v>434</v>
      </c>
      <c r="D202" s="2">
        <v>569.59</v>
      </c>
      <c r="E202" s="2">
        <v>569.59</v>
      </c>
    </row>
    <row r="203" spans="2:6" x14ac:dyDescent="0.2">
      <c r="C203" s="16" t="s">
        <v>162</v>
      </c>
      <c r="D203" s="4">
        <f>D204</f>
        <v>0</v>
      </c>
      <c r="E203" s="4">
        <f>E204</f>
        <v>0</v>
      </c>
    </row>
    <row r="204" spans="2:6" x14ac:dyDescent="0.2">
      <c r="B204" s="27" t="s">
        <v>163</v>
      </c>
      <c r="C204" s="28" t="s">
        <v>164</v>
      </c>
      <c r="D204" s="2">
        <v>0</v>
      </c>
      <c r="E204" s="2">
        <v>0</v>
      </c>
    </row>
    <row r="205" spans="2:6" ht="25.5" x14ac:dyDescent="0.2">
      <c r="C205" s="16" t="s">
        <v>166</v>
      </c>
      <c r="D205" s="4">
        <f>D206</f>
        <v>0</v>
      </c>
      <c r="E205" s="4">
        <f>E206</f>
        <v>0</v>
      </c>
    </row>
    <row r="206" spans="2:6" ht="25.5" x14ac:dyDescent="0.2">
      <c r="B206" s="27" t="s">
        <v>167</v>
      </c>
      <c r="C206" s="28" t="s">
        <v>165</v>
      </c>
      <c r="D206" s="2">
        <v>0</v>
      </c>
      <c r="E206" s="2">
        <v>0</v>
      </c>
    </row>
    <row r="207" spans="2:6" ht="25.5" customHeight="1" x14ac:dyDescent="0.2">
      <c r="B207" s="60" t="s">
        <v>168</v>
      </c>
      <c r="C207" s="61"/>
      <c r="D207" s="3">
        <f>D208+D211+D214+D217</f>
        <v>3000</v>
      </c>
      <c r="E207" s="3">
        <f>E208+E211+E214+E217</f>
        <v>5000</v>
      </c>
      <c r="F207" s="17">
        <f>D207-E207</f>
        <v>-2000</v>
      </c>
    </row>
    <row r="208" spans="2:6" x14ac:dyDescent="0.2">
      <c r="B208" s="13"/>
      <c r="C208" s="16" t="s">
        <v>169</v>
      </c>
      <c r="D208" s="4">
        <f>SUM(D209:D210)</f>
        <v>0</v>
      </c>
      <c r="E208" s="4">
        <f>SUM(E209:E210)</f>
        <v>0</v>
      </c>
      <c r="F208" s="31"/>
    </row>
    <row r="209" spans="1:6" x14ac:dyDescent="0.2">
      <c r="B209" s="27" t="s">
        <v>170</v>
      </c>
      <c r="C209" s="28" t="s">
        <v>171</v>
      </c>
      <c r="D209" s="2">
        <v>0</v>
      </c>
      <c r="E209" s="2">
        <v>0</v>
      </c>
    </row>
    <row r="210" spans="1:6" x14ac:dyDescent="0.2">
      <c r="B210" s="27" t="s">
        <v>172</v>
      </c>
      <c r="C210" s="28" t="s">
        <v>173</v>
      </c>
      <c r="D210" s="2">
        <v>0</v>
      </c>
      <c r="E210" s="2">
        <v>0</v>
      </c>
    </row>
    <row r="211" spans="1:6" ht="25.5" x14ac:dyDescent="0.2">
      <c r="C211" s="16" t="s">
        <v>186</v>
      </c>
      <c r="D211" s="4">
        <f>SUM(D212:D213)</f>
        <v>0</v>
      </c>
      <c r="E211" s="4">
        <f>SUM(E212:E213)</f>
        <v>0</v>
      </c>
    </row>
    <row r="212" spans="1:6" x14ac:dyDescent="0.2">
      <c r="B212" s="27" t="s">
        <v>174</v>
      </c>
      <c r="C212" s="28" t="s">
        <v>175</v>
      </c>
      <c r="D212" s="2">
        <v>0</v>
      </c>
      <c r="E212" s="2">
        <v>0</v>
      </c>
    </row>
    <row r="213" spans="1:6" x14ac:dyDescent="0.2">
      <c r="B213" s="27" t="s">
        <v>176</v>
      </c>
      <c r="C213" s="28" t="s">
        <v>177</v>
      </c>
      <c r="D213" s="2">
        <v>0</v>
      </c>
      <c r="E213" s="2">
        <v>0</v>
      </c>
    </row>
    <row r="214" spans="1:6" ht="25.5" x14ac:dyDescent="0.2">
      <c r="C214" s="16" t="s">
        <v>187</v>
      </c>
      <c r="D214" s="4">
        <f>SUM(D215:D216)</f>
        <v>0</v>
      </c>
      <c r="E214" s="4">
        <f>SUM(E215:E216)</f>
        <v>0</v>
      </c>
    </row>
    <row r="215" spans="1:6" x14ac:dyDescent="0.2">
      <c r="B215" s="27" t="s">
        <v>178</v>
      </c>
      <c r="C215" s="28" t="s">
        <v>179</v>
      </c>
      <c r="D215" s="2">
        <v>0</v>
      </c>
      <c r="E215" s="2">
        <v>0</v>
      </c>
    </row>
    <row r="216" spans="1:6" x14ac:dyDescent="0.2">
      <c r="B216" s="27" t="s">
        <v>180</v>
      </c>
      <c r="C216" s="28" t="s">
        <v>181</v>
      </c>
      <c r="D216" s="2">
        <v>0</v>
      </c>
      <c r="E216" s="2">
        <v>0</v>
      </c>
    </row>
    <row r="217" spans="1:6" x14ac:dyDescent="0.2">
      <c r="C217" s="16" t="s">
        <v>188</v>
      </c>
      <c r="D217" s="4">
        <f>SUM(D218:D219)</f>
        <v>3000</v>
      </c>
      <c r="E217" s="4">
        <f>SUM(E218:E219)</f>
        <v>5000</v>
      </c>
    </row>
    <row r="218" spans="1:6" x14ac:dyDescent="0.2">
      <c r="B218" s="27" t="s">
        <v>182</v>
      </c>
      <c r="C218" s="28" t="s">
        <v>183</v>
      </c>
      <c r="D218" s="2">
        <v>11407.28</v>
      </c>
      <c r="E218" s="2">
        <v>12158.25</v>
      </c>
    </row>
    <row r="219" spans="1:6" x14ac:dyDescent="0.2">
      <c r="B219" s="27" t="s">
        <v>184</v>
      </c>
      <c r="C219" s="28" t="s">
        <v>185</v>
      </c>
      <c r="D219" s="2">
        <v>-8407.2800000000007</v>
      </c>
      <c r="E219" s="2">
        <f>-(12158.25+5000-10000)</f>
        <v>-7158.25</v>
      </c>
    </row>
    <row r="220" spans="1:6" ht="15" customHeight="1" x14ac:dyDescent="0.2">
      <c r="B220" s="60" t="s">
        <v>189</v>
      </c>
      <c r="C220" s="61"/>
      <c r="D220" s="3">
        <v>0</v>
      </c>
      <c r="E220" s="3">
        <v>0</v>
      </c>
      <c r="F220" s="17">
        <f>D220-E220</f>
        <v>0</v>
      </c>
    </row>
    <row r="221" spans="1:6" ht="15" customHeight="1" x14ac:dyDescent="0.2">
      <c r="B221" s="60" t="s">
        <v>190</v>
      </c>
      <c r="C221" s="61"/>
      <c r="D221" s="3">
        <v>0</v>
      </c>
      <c r="E221" s="3">
        <v>0</v>
      </c>
      <c r="F221" s="17">
        <f>D221-E221</f>
        <v>0</v>
      </c>
    </row>
    <row r="222" spans="1:6" ht="15" customHeight="1" x14ac:dyDescent="0.2">
      <c r="B222" s="60" t="s">
        <v>191</v>
      </c>
      <c r="C222" s="61"/>
      <c r="D222" s="3">
        <f>D223+D225+D226</f>
        <v>97934.5</v>
      </c>
      <c r="E222" s="3">
        <f>E223+E225+E226</f>
        <v>156934.5</v>
      </c>
      <c r="F222" s="17">
        <f>D222-E222</f>
        <v>-59000</v>
      </c>
    </row>
    <row r="223" spans="1:6" s="19" customFormat="1" ht="15" customHeight="1" x14ac:dyDescent="0.2">
      <c r="A223" s="18"/>
      <c r="B223" s="45"/>
      <c r="C223" s="16" t="s">
        <v>333</v>
      </c>
      <c r="D223" s="4">
        <f t="shared" ref="D223:E223" si="1">D224</f>
        <v>1000</v>
      </c>
      <c r="E223" s="4">
        <f t="shared" si="1"/>
        <v>5000</v>
      </c>
      <c r="F223" s="58">
        <f>D222/E222-1</f>
        <v>-0.37595302498813199</v>
      </c>
    </row>
    <row r="224" spans="1:6" s="19" customFormat="1" ht="15" customHeight="1" x14ac:dyDescent="0.2">
      <c r="A224" s="18"/>
      <c r="B224" s="27" t="s">
        <v>399</v>
      </c>
      <c r="C224" s="46" t="s">
        <v>400</v>
      </c>
      <c r="D224" s="19">
        <v>1000</v>
      </c>
      <c r="E224" s="19">
        <v>5000</v>
      </c>
      <c r="F224" s="14"/>
    </row>
    <row r="225" spans="1:6" s="19" customFormat="1" ht="15" customHeight="1" x14ac:dyDescent="0.2">
      <c r="A225" s="18"/>
      <c r="B225" s="45"/>
      <c r="C225" s="16" t="s">
        <v>334</v>
      </c>
      <c r="D225" s="4">
        <v>0</v>
      </c>
      <c r="E225" s="4">
        <v>0</v>
      </c>
      <c r="F225" s="14"/>
    </row>
    <row r="226" spans="1:6" x14ac:dyDescent="0.2">
      <c r="C226" s="16" t="s">
        <v>335</v>
      </c>
      <c r="D226" s="4">
        <f>SUM(D227:D240)</f>
        <v>96934.5</v>
      </c>
      <c r="E226" s="4">
        <f>SUM(E227:E240)</f>
        <v>151934.5</v>
      </c>
      <c r="F226" s="31"/>
    </row>
    <row r="227" spans="1:6" x14ac:dyDescent="0.2">
      <c r="B227" s="27" t="s">
        <v>338</v>
      </c>
      <c r="C227" s="28" t="s">
        <v>193</v>
      </c>
      <c r="D227" s="2">
        <v>70000</v>
      </c>
      <c r="E227" s="2">
        <v>125000</v>
      </c>
    </row>
    <row r="228" spans="1:6" x14ac:dyDescent="0.2">
      <c r="B228" s="27" t="s">
        <v>339</v>
      </c>
      <c r="C228" s="28" t="s">
        <v>256</v>
      </c>
      <c r="D228" s="2">
        <v>1500</v>
      </c>
      <c r="E228" s="2">
        <v>1500</v>
      </c>
    </row>
    <row r="229" spans="1:6" x14ac:dyDescent="0.2">
      <c r="B229" s="27" t="s">
        <v>340</v>
      </c>
      <c r="C229" s="28" t="s">
        <v>442</v>
      </c>
      <c r="D229" s="2">
        <v>3000</v>
      </c>
      <c r="E229" s="2">
        <v>3000</v>
      </c>
    </row>
    <row r="230" spans="1:6" x14ac:dyDescent="0.2">
      <c r="B230" s="27" t="s">
        <v>435</v>
      </c>
      <c r="C230" s="28" t="s">
        <v>257</v>
      </c>
      <c r="D230" s="2">
        <v>2000</v>
      </c>
      <c r="E230" s="2">
        <v>2000</v>
      </c>
    </row>
    <row r="231" spans="1:6" x14ac:dyDescent="0.2">
      <c r="B231" s="27" t="s">
        <v>436</v>
      </c>
      <c r="C231" s="28" t="s">
        <v>261</v>
      </c>
      <c r="D231" s="2">
        <v>500</v>
      </c>
      <c r="E231" s="2">
        <v>500</v>
      </c>
    </row>
    <row r="232" spans="1:6" x14ac:dyDescent="0.2">
      <c r="B232" s="27" t="s">
        <v>438</v>
      </c>
      <c r="C232" s="28" t="s">
        <v>437</v>
      </c>
      <c r="D232" s="2">
        <v>8800</v>
      </c>
      <c r="E232" s="2">
        <v>8800</v>
      </c>
    </row>
    <row r="233" spans="1:6" x14ac:dyDescent="0.2">
      <c r="B233" s="27" t="s">
        <v>341</v>
      </c>
      <c r="C233" s="28" t="s">
        <v>262</v>
      </c>
      <c r="D233" s="2">
        <v>500</v>
      </c>
      <c r="E233" s="2">
        <v>500</v>
      </c>
    </row>
    <row r="234" spans="1:6" x14ac:dyDescent="0.2">
      <c r="B234" s="27" t="s">
        <v>342</v>
      </c>
      <c r="C234" s="28" t="s">
        <v>194</v>
      </c>
      <c r="D234" s="2">
        <v>1862</v>
      </c>
      <c r="E234" s="2">
        <v>1862</v>
      </c>
    </row>
    <row r="235" spans="1:6" x14ac:dyDescent="0.2">
      <c r="B235" s="27" t="s">
        <v>343</v>
      </c>
      <c r="C235" s="28" t="s">
        <v>208</v>
      </c>
      <c r="D235" s="2">
        <v>0</v>
      </c>
      <c r="E235" s="2">
        <v>0</v>
      </c>
    </row>
    <row r="236" spans="1:6" x14ac:dyDescent="0.2">
      <c r="B236" s="27" t="s">
        <v>344</v>
      </c>
      <c r="C236" s="28" t="s">
        <v>195</v>
      </c>
      <c r="D236" s="2">
        <v>500</v>
      </c>
      <c r="E236" s="2">
        <v>500</v>
      </c>
    </row>
    <row r="237" spans="1:6" x14ac:dyDescent="0.2">
      <c r="B237" s="27" t="s">
        <v>345</v>
      </c>
      <c r="C237" s="28" t="s">
        <v>196</v>
      </c>
      <c r="D237" s="2">
        <v>1462.5</v>
      </c>
      <c r="E237" s="2">
        <v>1462.5</v>
      </c>
    </row>
    <row r="238" spans="1:6" x14ac:dyDescent="0.2">
      <c r="B238" s="27" t="s">
        <v>346</v>
      </c>
      <c r="C238" s="28" t="s">
        <v>197</v>
      </c>
      <c r="D238" s="2">
        <v>2000</v>
      </c>
      <c r="E238" s="2">
        <v>2000</v>
      </c>
    </row>
    <row r="239" spans="1:6" x14ac:dyDescent="0.2">
      <c r="B239" s="27" t="s">
        <v>439</v>
      </c>
      <c r="C239" s="28" t="s">
        <v>198</v>
      </c>
      <c r="D239" s="2">
        <v>4310</v>
      </c>
      <c r="E239" s="2">
        <v>4310</v>
      </c>
    </row>
    <row r="240" spans="1:6" x14ac:dyDescent="0.2">
      <c r="B240" s="27" t="s">
        <v>440</v>
      </c>
      <c r="C240" s="28" t="s">
        <v>192</v>
      </c>
      <c r="D240" s="2">
        <v>500</v>
      </c>
      <c r="E240" s="2">
        <v>500</v>
      </c>
      <c r="F240" s="14"/>
    </row>
    <row r="241" spans="1:6" ht="27" customHeight="1" x14ac:dyDescent="0.2">
      <c r="A241" s="62" t="s">
        <v>214</v>
      </c>
      <c r="B241" s="63"/>
      <c r="C241" s="64"/>
      <c r="D241" s="3">
        <f>D69+D84+D140+D148+D180+D207+D220+D221+D222</f>
        <v>2222513.14</v>
      </c>
      <c r="E241" s="3">
        <f>E69+E84+E140+E148+E180+E207+E220+E221+E222</f>
        <v>2206431.91</v>
      </c>
      <c r="F241" s="17">
        <f>D241-E241</f>
        <v>16081.229999999981</v>
      </c>
    </row>
    <row r="242" spans="1:6" x14ac:dyDescent="0.2">
      <c r="A242" s="47"/>
      <c r="B242" s="48"/>
      <c r="C242" s="48"/>
      <c r="F242" s="58">
        <f>D241/E241-1</f>
        <v>7.2883418369342756E-3</v>
      </c>
    </row>
    <row r="243" spans="1:6" ht="26.25" customHeight="1" x14ac:dyDescent="0.2">
      <c r="A243" s="68" t="s">
        <v>215</v>
      </c>
      <c r="B243" s="69"/>
      <c r="C243" s="70"/>
      <c r="D243" s="3">
        <f>D66-D241</f>
        <v>75747.5</v>
      </c>
      <c r="E243" s="3">
        <f>E66-E241</f>
        <v>72382.450000000186</v>
      </c>
      <c r="F243" s="17">
        <f>D243-E243</f>
        <v>3365.0499999998137</v>
      </c>
    </row>
    <row r="244" spans="1:6" x14ac:dyDescent="0.2">
      <c r="B244" s="27"/>
      <c r="C244" s="28"/>
      <c r="F244" s="58">
        <f>D243/E243-1</f>
        <v>4.6489860456502941E-2</v>
      </c>
    </row>
    <row r="245" spans="1:6" ht="25.5" x14ac:dyDescent="0.2">
      <c r="A245" s="12" t="s">
        <v>199</v>
      </c>
      <c r="B245" s="27"/>
      <c r="C245" s="28"/>
    </row>
    <row r="246" spans="1:6" x14ac:dyDescent="0.2">
      <c r="B246" s="60" t="s">
        <v>362</v>
      </c>
      <c r="C246" s="61"/>
      <c r="D246" s="3">
        <v>0</v>
      </c>
      <c r="E246" s="3">
        <v>0</v>
      </c>
    </row>
    <row r="247" spans="1:6" ht="15" customHeight="1" x14ac:dyDescent="0.2">
      <c r="B247" s="60" t="s">
        <v>363</v>
      </c>
      <c r="C247" s="61"/>
      <c r="D247" s="3">
        <f>D248+D249+D250+D251+D254</f>
        <v>0</v>
      </c>
      <c r="E247" s="3">
        <f>E248+E249+E250+E251+E254</f>
        <v>0</v>
      </c>
    </row>
    <row r="248" spans="1:6" x14ac:dyDescent="0.2">
      <c r="C248" s="16" t="s">
        <v>364</v>
      </c>
      <c r="D248" s="4">
        <v>0</v>
      </c>
      <c r="E248" s="4">
        <v>0</v>
      </c>
    </row>
    <row r="249" spans="1:6" ht="25.5" x14ac:dyDescent="0.2">
      <c r="C249" s="16" t="s">
        <v>365</v>
      </c>
      <c r="D249" s="4">
        <v>0</v>
      </c>
      <c r="E249" s="4">
        <v>0</v>
      </c>
    </row>
    <row r="250" spans="1:6" ht="25.5" x14ac:dyDescent="0.2">
      <c r="C250" s="16" t="s">
        <v>366</v>
      </c>
      <c r="D250" s="4">
        <v>0</v>
      </c>
      <c r="E250" s="4">
        <v>0</v>
      </c>
    </row>
    <row r="251" spans="1:6" ht="25.5" x14ac:dyDescent="0.2">
      <c r="C251" s="16" t="s">
        <v>367</v>
      </c>
      <c r="D251" s="4">
        <f>D252</f>
        <v>0</v>
      </c>
      <c r="E251" s="4">
        <f>E252</f>
        <v>0</v>
      </c>
    </row>
    <row r="252" spans="1:6" x14ac:dyDescent="0.2">
      <c r="B252" s="27" t="s">
        <v>368</v>
      </c>
      <c r="C252" s="28" t="s">
        <v>369</v>
      </c>
      <c r="D252" s="2">
        <v>0</v>
      </c>
      <c r="E252" s="2">
        <v>0</v>
      </c>
    </row>
    <row r="253" spans="1:6" x14ac:dyDescent="0.2">
      <c r="B253" s="27" t="s">
        <v>370</v>
      </c>
      <c r="C253" s="28" t="s">
        <v>371</v>
      </c>
      <c r="D253" s="2">
        <v>0</v>
      </c>
      <c r="E253" s="2">
        <v>0</v>
      </c>
    </row>
    <row r="254" spans="1:6" x14ac:dyDescent="0.2">
      <c r="C254" s="16" t="s">
        <v>372</v>
      </c>
      <c r="D254" s="4">
        <v>0</v>
      </c>
      <c r="E254" s="4">
        <v>0</v>
      </c>
    </row>
    <row r="255" spans="1:6" x14ac:dyDescent="0.2">
      <c r="B255" s="60" t="s">
        <v>373</v>
      </c>
      <c r="C255" s="61"/>
      <c r="D255" s="3">
        <f>D256+D258</f>
        <v>500</v>
      </c>
      <c r="E255" s="3">
        <f>E256+E258</f>
        <v>500</v>
      </c>
    </row>
    <row r="256" spans="1:6" x14ac:dyDescent="0.2">
      <c r="B256" s="19"/>
      <c r="C256" s="16" t="s">
        <v>374</v>
      </c>
      <c r="D256" s="4">
        <f>D257</f>
        <v>0</v>
      </c>
      <c r="E256" s="4">
        <f>E257</f>
        <v>0</v>
      </c>
    </row>
    <row r="257" spans="1:6" x14ac:dyDescent="0.2">
      <c r="B257" s="27" t="s">
        <v>375</v>
      </c>
      <c r="C257" s="28" t="s">
        <v>376</v>
      </c>
      <c r="D257" s="2">
        <v>0</v>
      </c>
      <c r="E257" s="2">
        <v>0</v>
      </c>
    </row>
    <row r="258" spans="1:6" x14ac:dyDescent="0.2">
      <c r="B258" s="27"/>
      <c r="C258" s="16" t="s">
        <v>377</v>
      </c>
      <c r="D258" s="4">
        <f>D259</f>
        <v>500</v>
      </c>
      <c r="E258" s="4">
        <f>E259</f>
        <v>500</v>
      </c>
    </row>
    <row r="259" spans="1:6" x14ac:dyDescent="0.2">
      <c r="A259" s="49"/>
      <c r="B259" s="27" t="s">
        <v>378</v>
      </c>
      <c r="C259" s="28" t="s">
        <v>379</v>
      </c>
      <c r="D259" s="2">
        <v>500</v>
      </c>
      <c r="E259" s="2">
        <v>500</v>
      </c>
      <c r="F259" s="14"/>
    </row>
    <row r="260" spans="1:6" ht="24.75" customHeight="1" x14ac:dyDescent="0.2">
      <c r="A260" s="62" t="s">
        <v>216</v>
      </c>
      <c r="B260" s="63"/>
      <c r="C260" s="64"/>
      <c r="D260" s="3">
        <f>D246+D247-D255</f>
        <v>-500</v>
      </c>
      <c r="E260" s="3">
        <f>E246+E247-E255</f>
        <v>-500</v>
      </c>
      <c r="F260" s="17">
        <f>D260-E258</f>
        <v>-1000</v>
      </c>
    </row>
    <row r="261" spans="1:6" x14ac:dyDescent="0.2">
      <c r="B261" s="27"/>
      <c r="C261" s="28"/>
      <c r="F261" s="31"/>
    </row>
    <row r="262" spans="1:6" ht="25.5" x14ac:dyDescent="0.2">
      <c r="A262" s="50" t="s">
        <v>200</v>
      </c>
      <c r="B262" s="48"/>
    </row>
    <row r="263" spans="1:6" ht="15" customHeight="1" x14ac:dyDescent="0.2">
      <c r="B263" s="60" t="s">
        <v>380</v>
      </c>
      <c r="C263" s="61"/>
      <c r="D263" s="3">
        <v>0</v>
      </c>
      <c r="E263" s="3">
        <v>0</v>
      </c>
    </row>
    <row r="264" spans="1:6" ht="15" customHeight="1" x14ac:dyDescent="0.2">
      <c r="B264" s="60" t="s">
        <v>381</v>
      </c>
      <c r="C264" s="61"/>
      <c r="D264" s="3">
        <v>0</v>
      </c>
      <c r="E264" s="3">
        <v>0</v>
      </c>
    </row>
    <row r="265" spans="1:6" x14ac:dyDescent="0.2">
      <c r="B265" s="27"/>
      <c r="C265" s="28"/>
      <c r="F265" s="14"/>
    </row>
    <row r="266" spans="1:6" ht="28.5" customHeight="1" x14ac:dyDescent="0.2">
      <c r="A266" s="62" t="s">
        <v>383</v>
      </c>
      <c r="B266" s="63"/>
      <c r="C266" s="64"/>
      <c r="D266" s="3">
        <f>D263-D264</f>
        <v>0</v>
      </c>
      <c r="E266" s="3">
        <f>E263-E264</f>
        <v>0</v>
      </c>
      <c r="F266" s="17">
        <f>D266-E266</f>
        <v>0</v>
      </c>
    </row>
    <row r="267" spans="1:6" x14ac:dyDescent="0.2">
      <c r="B267" s="27"/>
      <c r="C267" s="28"/>
      <c r="F267" s="31"/>
    </row>
    <row r="268" spans="1:6" ht="27.75" customHeight="1" x14ac:dyDescent="0.2">
      <c r="A268" s="62" t="s">
        <v>289</v>
      </c>
      <c r="B268" s="63"/>
      <c r="C268" s="64"/>
      <c r="D268" s="3">
        <f>D243+D260+D266</f>
        <v>75247.5</v>
      </c>
      <c r="E268" s="3">
        <f>E243+E260+E266</f>
        <v>71882.450000000186</v>
      </c>
      <c r="F268" s="17">
        <f>D268-E268</f>
        <v>3365.0499999998137</v>
      </c>
    </row>
    <row r="269" spans="1:6" x14ac:dyDescent="0.2">
      <c r="B269" s="27"/>
      <c r="C269" s="28"/>
      <c r="F269" s="58">
        <f>D268/E268-1</f>
        <v>4.6813234662978376E-2</v>
      </c>
    </row>
    <row r="270" spans="1:6" ht="38.25" x14ac:dyDescent="0.2">
      <c r="A270" s="50" t="s">
        <v>382</v>
      </c>
      <c r="F270" s="14"/>
    </row>
    <row r="271" spans="1:6" ht="15" customHeight="1" x14ac:dyDescent="0.2">
      <c r="B271" s="60" t="s">
        <v>384</v>
      </c>
      <c r="C271" s="61"/>
      <c r="D271" s="3">
        <f>D272+D278</f>
        <v>75247.5</v>
      </c>
      <c r="E271" s="3">
        <f>E272+E278</f>
        <v>71882.45</v>
      </c>
      <c r="F271" s="17">
        <f>D271-E271</f>
        <v>3365.0500000000029</v>
      </c>
    </row>
    <row r="272" spans="1:6" x14ac:dyDescent="0.2">
      <c r="C272" s="3" t="s">
        <v>388</v>
      </c>
      <c r="D272" s="4">
        <f>SUM(D273:D277)</f>
        <v>75247.5</v>
      </c>
      <c r="E272" s="4">
        <f>SUM(E273:E277)</f>
        <v>71882.45</v>
      </c>
      <c r="F272" s="58">
        <f>D271/E271-1</f>
        <v>4.681323466298104E-2</v>
      </c>
    </row>
    <row r="273" spans="1:6" x14ac:dyDescent="0.2">
      <c r="B273" s="27" t="s">
        <v>385</v>
      </c>
      <c r="C273" s="28" t="s">
        <v>201</v>
      </c>
      <c r="D273" s="2">
        <v>5853</v>
      </c>
      <c r="E273" s="2">
        <v>5853</v>
      </c>
      <c r="F273" s="19"/>
    </row>
    <row r="274" spans="1:6" x14ac:dyDescent="0.2">
      <c r="B274" s="27" t="s">
        <v>390</v>
      </c>
      <c r="C274" s="28" t="s">
        <v>462</v>
      </c>
      <c r="D274" s="2">
        <f>58438.6+2000</f>
        <v>60438.6</v>
      </c>
      <c r="E274" s="2">
        <v>57073.55</v>
      </c>
      <c r="F274" s="19"/>
    </row>
    <row r="275" spans="1:6" x14ac:dyDescent="0.2">
      <c r="B275" s="27" t="s">
        <v>386</v>
      </c>
      <c r="C275" s="28" t="s">
        <v>292</v>
      </c>
      <c r="D275" s="2">
        <f>2000</f>
        <v>2000</v>
      </c>
      <c r="E275" s="2">
        <f>2000</f>
        <v>2000</v>
      </c>
      <c r="F275" s="19"/>
    </row>
    <row r="276" spans="1:6" x14ac:dyDescent="0.2">
      <c r="B276" s="27" t="s">
        <v>387</v>
      </c>
      <c r="C276" s="28" t="s">
        <v>444</v>
      </c>
      <c r="D276" s="2">
        <v>3611.9</v>
      </c>
      <c r="E276" s="2">
        <v>3611.9</v>
      </c>
      <c r="F276" s="19"/>
    </row>
    <row r="277" spans="1:6" x14ac:dyDescent="0.2">
      <c r="B277" s="27" t="s">
        <v>443</v>
      </c>
      <c r="C277" s="28" t="s">
        <v>202</v>
      </c>
      <c r="D277" s="2">
        <v>3344</v>
      </c>
      <c r="E277" s="2">
        <v>3344</v>
      </c>
      <c r="F277" s="19"/>
    </row>
    <row r="278" spans="1:6" x14ac:dyDescent="0.2">
      <c r="C278" s="16" t="s">
        <v>389</v>
      </c>
      <c r="D278" s="3">
        <f>SUM(D279:D279)</f>
        <v>0</v>
      </c>
      <c r="E278" s="3">
        <f>SUM(E279:E279)</f>
        <v>0</v>
      </c>
      <c r="F278" s="19"/>
    </row>
    <row r="279" spans="1:6" x14ac:dyDescent="0.2">
      <c r="B279" s="27"/>
      <c r="C279" s="28"/>
      <c r="F279" s="14"/>
    </row>
    <row r="280" spans="1:6" ht="25.5" x14ac:dyDescent="0.2">
      <c r="A280" s="50" t="s">
        <v>391</v>
      </c>
      <c r="F280" s="14"/>
    </row>
    <row r="281" spans="1:6" ht="25.5" x14ac:dyDescent="0.2">
      <c r="A281" s="51"/>
      <c r="B281" s="52" t="s">
        <v>392</v>
      </c>
      <c r="C281" s="43"/>
      <c r="D281" s="3">
        <f>D268-D271</f>
        <v>0</v>
      </c>
      <c r="E281" s="3">
        <f>E268-E271</f>
        <v>1.8917489796876907E-10</v>
      </c>
      <c r="F281" s="17"/>
    </row>
    <row r="282" spans="1:6" x14ac:dyDescent="0.2">
      <c r="A282" s="53"/>
      <c r="B282" s="54"/>
      <c r="C282" s="54"/>
      <c r="D282" s="54"/>
      <c r="E282" s="54"/>
      <c r="F282" s="55"/>
    </row>
    <row r="283" spans="1:6" x14ac:dyDescent="0.2">
      <c r="A283" s="56"/>
      <c r="B283" s="6"/>
      <c r="C283" s="6"/>
      <c r="D283" s="6"/>
      <c r="E283" s="7"/>
      <c r="F283" s="57"/>
    </row>
    <row r="284" spans="1:6" x14ac:dyDescent="0.2">
      <c r="A284" s="56"/>
      <c r="B284" s="6"/>
      <c r="C284" s="6"/>
      <c r="D284" s="6"/>
      <c r="E284" s="7"/>
      <c r="F284" s="57"/>
    </row>
    <row r="285" spans="1:6" x14ac:dyDescent="0.2">
      <c r="A285" s="40"/>
      <c r="B285" s="41"/>
      <c r="C285" s="41"/>
      <c r="D285" s="41"/>
      <c r="E285" s="41"/>
      <c r="F285" s="42"/>
    </row>
  </sheetData>
  <mergeCells count="17">
    <mergeCell ref="A1:E1"/>
    <mergeCell ref="A2:C2"/>
    <mergeCell ref="A241:C241"/>
    <mergeCell ref="B247:C247"/>
    <mergeCell ref="B246:C246"/>
    <mergeCell ref="A243:C243"/>
    <mergeCell ref="B222:C222"/>
    <mergeCell ref="B221:C221"/>
    <mergeCell ref="B220:C220"/>
    <mergeCell ref="B207:C207"/>
    <mergeCell ref="B255:C255"/>
    <mergeCell ref="B271:C271"/>
    <mergeCell ref="A260:C260"/>
    <mergeCell ref="A266:C266"/>
    <mergeCell ref="A268:C268"/>
    <mergeCell ref="B263:C263"/>
    <mergeCell ref="B264:C26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2023-2022</vt:lpstr>
      <vt:lpstr>'2023-2022'!Area_stampa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2022-12-09T12:03:10Z</cp:lastPrinted>
  <dcterms:created xsi:type="dcterms:W3CDTF">2013-08-29T10:54:58Z</dcterms:created>
  <dcterms:modified xsi:type="dcterms:W3CDTF">2023-03-02T08:59:24Z</dcterms:modified>
</cp:coreProperties>
</file>