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CATIA BILIOTTI cartelle al 12Luglio2019_FUORI SERVER\TRASPARENZA\BILPREVENTIVI 2013_2020 SINTETICI formato tabellare aperto\"/>
    </mc:Choice>
  </mc:AlternateContent>
  <xr:revisionPtr revIDLastSave="0" documentId="13_ncr:1_{DC99229B-BA4B-4AA7-8EFD-2B4733B992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-2020" sheetId="1" r:id="rId1"/>
  </sheets>
  <definedNames>
    <definedName name="_xlnm.Print_Area" localSheetId="0">'2021-2020'!$A$1:$F$275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9" i="1" l="1"/>
  <c r="E172" i="1" l="1"/>
  <c r="D172" i="1"/>
  <c r="E127" i="1"/>
  <c r="D127" i="1"/>
  <c r="F217" i="1" l="1"/>
  <c r="F216" i="1"/>
  <c r="D219" i="1" l="1"/>
  <c r="E185" i="1"/>
  <c r="E184" i="1" s="1"/>
  <c r="D185" i="1"/>
  <c r="D184" i="1" s="1"/>
  <c r="E77" i="1" l="1"/>
  <c r="D77" i="1"/>
  <c r="D24" i="1"/>
  <c r="D13" i="1"/>
  <c r="D8" i="1"/>
  <c r="D11" i="1"/>
  <c r="D50" i="1"/>
  <c r="E272" i="1" l="1"/>
  <c r="E267" i="1"/>
  <c r="E261" i="1"/>
  <c r="E253" i="1"/>
  <c r="E251" i="1"/>
  <c r="E246" i="1"/>
  <c r="E242" i="1" s="1"/>
  <c r="E222" i="1"/>
  <c r="E219" i="1"/>
  <c r="E213" i="1"/>
  <c r="E210" i="1"/>
  <c r="E207" i="1"/>
  <c r="E204" i="1"/>
  <c r="E201" i="1"/>
  <c r="E199" i="1"/>
  <c r="E177" i="1"/>
  <c r="E170" i="1"/>
  <c r="E168" i="1"/>
  <c r="E166" i="1"/>
  <c r="E160" i="1" s="1"/>
  <c r="E148" i="1"/>
  <c r="E141" i="1"/>
  <c r="E140" i="1" s="1"/>
  <c r="E136" i="1"/>
  <c r="E85" i="1"/>
  <c r="E70" i="1"/>
  <c r="E69" i="1" s="1"/>
  <c r="E63" i="1"/>
  <c r="E60" i="1"/>
  <c r="E54" i="1"/>
  <c r="E47" i="1"/>
  <c r="E45" i="1"/>
  <c r="E44" i="1" s="1"/>
  <c r="E41" i="1"/>
  <c r="E40" i="1" s="1"/>
  <c r="E37" i="1"/>
  <c r="E34" i="1"/>
  <c r="E31" i="1"/>
  <c r="E29" i="1"/>
  <c r="E26" i="1"/>
  <c r="E25" i="1"/>
  <c r="E22" i="1"/>
  <c r="E15" i="1"/>
  <c r="E11" i="1"/>
  <c r="F11" i="1" s="1"/>
  <c r="E8" i="1"/>
  <c r="F8" i="1" s="1"/>
  <c r="E6" i="1"/>
  <c r="E96" i="1" l="1"/>
  <c r="E84" i="1" s="1"/>
  <c r="E147" i="1"/>
  <c r="E176" i="1"/>
  <c r="E203" i="1"/>
  <c r="E218" i="1"/>
  <c r="E266" i="1"/>
  <c r="E250" i="1"/>
  <c r="E255" i="1" s="1"/>
  <c r="E13" i="1"/>
  <c r="E24" i="1"/>
  <c r="F24" i="1" s="1"/>
  <c r="E30" i="1"/>
  <c r="E50" i="1"/>
  <c r="E49" i="1" l="1"/>
  <c r="F50" i="1"/>
  <c r="E236" i="1"/>
  <c r="E4" i="1"/>
  <c r="E66" i="1" l="1"/>
  <c r="E238" i="1" s="1"/>
  <c r="E263" i="1" s="1"/>
  <c r="E275" i="1" s="1"/>
  <c r="E237" i="1"/>
  <c r="D261" i="1"/>
  <c r="F261" i="1" s="1"/>
  <c r="D253" i="1"/>
  <c r="D251" i="1"/>
  <c r="D250" i="1" l="1"/>
  <c r="F13" i="1" l="1"/>
  <c r="D6" i="1" l="1"/>
  <c r="D4" i="1" l="1"/>
  <c r="F6" i="1"/>
  <c r="D160" i="1"/>
  <c r="F4" i="1" l="1"/>
  <c r="D222" i="1"/>
  <c r="D218" i="1" s="1"/>
  <c r="F219" i="1" l="1"/>
  <c r="F218" i="1"/>
  <c r="D141" i="1"/>
  <c r="D148" i="1" l="1"/>
  <c r="D136" i="1" l="1"/>
  <c r="D70" i="1" l="1"/>
  <c r="D168" i="1"/>
  <c r="D170" i="1"/>
  <c r="D85" i="1"/>
  <c r="D63" i="1"/>
  <c r="F63" i="1" s="1"/>
  <c r="D31" i="1"/>
  <c r="D34" i="1"/>
  <c r="D37" i="1"/>
  <c r="D41" i="1"/>
  <c r="D40" i="1" s="1"/>
  <c r="F40" i="1" s="1"/>
  <c r="D45" i="1"/>
  <c r="D44" i="1" s="1"/>
  <c r="F44" i="1" s="1"/>
  <c r="D96" i="1"/>
  <c r="D140" i="1"/>
  <c r="D177" i="1"/>
  <c r="D199" i="1"/>
  <c r="D201" i="1"/>
  <c r="D204" i="1"/>
  <c r="D207" i="1"/>
  <c r="D210" i="1"/>
  <c r="D213" i="1"/>
  <c r="D267" i="1"/>
  <c r="D272" i="1"/>
  <c r="D246" i="1"/>
  <c r="D242" i="1" s="1"/>
  <c r="D255" i="1" s="1"/>
  <c r="D47" i="1"/>
  <c r="D49" i="1" l="1"/>
  <c r="F49" i="1" s="1"/>
  <c r="D266" i="1"/>
  <c r="F255" i="1"/>
  <c r="F140" i="1"/>
  <c r="F141" i="1"/>
  <c r="D69" i="1"/>
  <c r="D30" i="1"/>
  <c r="D66" i="1" s="1"/>
  <c r="D203" i="1"/>
  <c r="F203" i="1" s="1"/>
  <c r="D176" i="1"/>
  <c r="D147" i="1"/>
  <c r="D84" i="1"/>
  <c r="F266" i="1" l="1"/>
  <c r="F267" i="1"/>
  <c r="F30" i="1"/>
  <c r="F66" i="1"/>
  <c r="F84" i="1"/>
  <c r="F85" i="1"/>
  <c r="F176" i="1"/>
  <c r="F177" i="1"/>
  <c r="F147" i="1"/>
  <c r="F148" i="1"/>
  <c r="F69" i="1"/>
  <c r="F70" i="1"/>
  <c r="D236" i="1"/>
  <c r="F236" i="1" l="1"/>
  <c r="F237" i="1"/>
  <c r="F67" i="1"/>
  <c r="D238" i="1"/>
  <c r="F238" i="1" l="1"/>
  <c r="F239" i="1"/>
  <c r="D263" i="1"/>
  <c r="F264" i="1" l="1"/>
  <c r="F263" i="1"/>
  <c r="D275" i="1"/>
</calcChain>
</file>

<file path=xl/sharedStrings.xml><?xml version="1.0" encoding="utf-8"?>
<sst xmlns="http://schemas.openxmlformats.org/spreadsheetml/2006/main" count="456" uniqueCount="454">
  <si>
    <t>A) VALORE DELLA PRODUZIONE</t>
  </si>
  <si>
    <t>A.1) Ricavi delle vendite e delle prestazioni</t>
  </si>
  <si>
    <t>A.3) Variazione dei lavori in corso su ordinazione</t>
  </si>
  <si>
    <t>A.4.a) Costi capitalizzati per costi sostenuti in economia da attività istituzionale</t>
  </si>
  <si>
    <t>A.4.b) Costi capitalizzati per costi sostenuti in economia da attività commerciale</t>
  </si>
  <si>
    <t>A.5) Altri ricavi e proventi con separata indicazione dei contributi in conto esercizio</t>
  </si>
  <si>
    <t>Ricavi per sanzioni amministrative</t>
  </si>
  <si>
    <t>A.1.b.0001</t>
  </si>
  <si>
    <t>Ricavi per ingressi e visite parco</t>
  </si>
  <si>
    <t>Ricavi per noleggi e concessioni beni parco</t>
  </si>
  <si>
    <t xml:space="preserve">A.2) Variazione delle rimanenze </t>
  </si>
  <si>
    <t>A.2.a) Variazione delle rimanenze di prodotti in corso di lavorazione</t>
  </si>
  <si>
    <t>A.2.a.0001</t>
  </si>
  <si>
    <t>Rimanenze iniziali di prodotti in corso di lavorazione (segno meno o dare)</t>
  </si>
  <si>
    <t>A.2.a.0002</t>
  </si>
  <si>
    <t>Rimanenze finali di prodotti in corso di lavorazione (segno più o avere)</t>
  </si>
  <si>
    <t>A.2.b.0001</t>
  </si>
  <si>
    <t>A.2.b.0002</t>
  </si>
  <si>
    <t>A.2.c.0001</t>
  </si>
  <si>
    <t>A.2.c.0002</t>
  </si>
  <si>
    <t>Rimanenze iniziali di prodotti semilavorati (segno meno o dare)</t>
  </si>
  <si>
    <t>Rimanenze finali di prodotti semilavorati (segno più o avere)</t>
  </si>
  <si>
    <t>Rimanenze iniziali di prodotti finiti (segno meno o dare)</t>
  </si>
  <si>
    <t>Rimanenze finali di prodotti finiti (segno più o avere)</t>
  </si>
  <si>
    <t>A.2.b) Variazione delle rimanenze di prodotti semilavorati</t>
  </si>
  <si>
    <t>A.2.c) Variazione delle rimanenze di prodotti finiti</t>
  </si>
  <si>
    <t>A.3.a) Variazione dei lavori in corso su ordinazione</t>
  </si>
  <si>
    <t>A.3.a.0001</t>
  </si>
  <si>
    <t>A.3.a.0002</t>
  </si>
  <si>
    <t>A.4.a.0001</t>
  </si>
  <si>
    <t>A.4) Incrementi di immobilizzazioni per lavori interni (costi capitalizzati)</t>
  </si>
  <si>
    <t>Costi capitalizzati per costi sostenuti in economia da attività istituzionale</t>
  </si>
  <si>
    <t>A.4.b.0001</t>
  </si>
  <si>
    <t>Costi capitalizzati per costi sostenuti in economia da attività commerciale</t>
  </si>
  <si>
    <t>Rimanenze finali dei lavori in corso su ordinazione (segno più o avere)</t>
  </si>
  <si>
    <t>Rimanenze iniziali dei lavori in corso su ordinazione (segno meno o dare)</t>
  </si>
  <si>
    <t>A.5.a.0001</t>
  </si>
  <si>
    <t>Contributi in c/esercizio da Istituto tesoriere</t>
  </si>
  <si>
    <t>Contributi in c/esercizio da altri privati</t>
  </si>
  <si>
    <t>Ricavi per tasse concorsi</t>
  </si>
  <si>
    <t>Ricavi per rimborsi Inail</t>
  </si>
  <si>
    <t>Ricavi per rimborsi ed indennizzi assicurativi</t>
  </si>
  <si>
    <t>B) COSTI DELLA PRODUZIONE</t>
  </si>
  <si>
    <t>B.6) Acquisti di beni</t>
  </si>
  <si>
    <t>B.6.a) Acquisti di beni istituzionali</t>
  </si>
  <si>
    <t>B.6.a.0001</t>
  </si>
  <si>
    <t>Acquisto sementi e prodotti agricoli</t>
  </si>
  <si>
    <t>B.6.a.0002</t>
  </si>
  <si>
    <t>Acquisto divise e vestiario personale</t>
  </si>
  <si>
    <t>B.6.a.0003</t>
  </si>
  <si>
    <t>Acquisto materiale per riparazioni / manutenzioni</t>
  </si>
  <si>
    <t>B.6.a.0004</t>
  </si>
  <si>
    <t>Acquisto carburanti e lubrificanti automezzi</t>
  </si>
  <si>
    <t>B.6.a.0005</t>
  </si>
  <si>
    <t>B.6.b) Acquisti di beni commerciali</t>
  </si>
  <si>
    <t>B.6.b.0003</t>
  </si>
  <si>
    <t>Acquisto munizioni per abbattimenti</t>
  </si>
  <si>
    <t>Acquisto materiale di consumo</t>
  </si>
  <si>
    <t>B.7) Acquisti di servizi</t>
  </si>
  <si>
    <t>B.7.a.0001</t>
  </si>
  <si>
    <t>Manutenzioni e riparazioni assetto parchi e territorio</t>
  </si>
  <si>
    <t>B.7.a.0002</t>
  </si>
  <si>
    <t>Manutenzioni e riparazioni fabbricati</t>
  </si>
  <si>
    <t>B.7.a.0003</t>
  </si>
  <si>
    <t>Manutenzioni e riparazioni automezzi</t>
  </si>
  <si>
    <t>B.7.a.0004</t>
  </si>
  <si>
    <t>Manutenzioni e riparazioni altri beni mobili</t>
  </si>
  <si>
    <t>B.7.a.0005</t>
  </si>
  <si>
    <t>Manutenzioni e riparazioni su beni attività commerciale</t>
  </si>
  <si>
    <t>B.7.a.0006</t>
  </si>
  <si>
    <t>B.7.b) Altri acquisti di servizi</t>
  </si>
  <si>
    <t>B.7.b.0001</t>
  </si>
  <si>
    <t>B.7.b.0003</t>
  </si>
  <si>
    <t>B.7.b.0004</t>
  </si>
  <si>
    <t>B.7.b.0005</t>
  </si>
  <si>
    <t>B.7.b.0006</t>
  </si>
  <si>
    <t>B.7.b.0007</t>
  </si>
  <si>
    <t>B.7.b.0008</t>
  </si>
  <si>
    <t>B.7.b.0009</t>
  </si>
  <si>
    <t>Utenze acqua commerciale</t>
  </si>
  <si>
    <t>B.7.b.0010</t>
  </si>
  <si>
    <t>Utenze energia elettrica commerciale</t>
  </si>
  <si>
    <t>B.7.b.0011</t>
  </si>
  <si>
    <t>Utenze gas e riscaldamento commerciale</t>
  </si>
  <si>
    <t>B.7.b.0012</t>
  </si>
  <si>
    <t>Utenze telefoniche fisse commerciale</t>
  </si>
  <si>
    <t>B.7.b.0013</t>
  </si>
  <si>
    <t>Servizi trasporto commerciale</t>
  </si>
  <si>
    <t>B.7.b.0014</t>
  </si>
  <si>
    <t>Servizi guida turistica commerciale</t>
  </si>
  <si>
    <t>B.7.b.0015</t>
  </si>
  <si>
    <t>B.7.b.0016</t>
  </si>
  <si>
    <t>Servizi eviscerazione fauna commerciale</t>
  </si>
  <si>
    <t>B.7.b.0018</t>
  </si>
  <si>
    <t>B.7.b.0019</t>
  </si>
  <si>
    <t>B.7.b.0020</t>
  </si>
  <si>
    <t>B.7.b.0021</t>
  </si>
  <si>
    <t>B.7.b.0022</t>
  </si>
  <si>
    <t>B.7.b.0023</t>
  </si>
  <si>
    <t>Altri servizi appaltati commerciali</t>
  </si>
  <si>
    <t>B.7.b.0025</t>
  </si>
  <si>
    <t>Servizi visite fiscali dipendenti</t>
  </si>
  <si>
    <t>B.7.b.0026</t>
  </si>
  <si>
    <t>B.7.b.0027</t>
  </si>
  <si>
    <t>B.7.b.0028</t>
  </si>
  <si>
    <t>B.7.b.0030</t>
  </si>
  <si>
    <t>B.7.b.0031</t>
  </si>
  <si>
    <t>B.7.b.0033</t>
  </si>
  <si>
    <t>Competenze comitato scientifico</t>
  </si>
  <si>
    <t>B.7.b.0035</t>
  </si>
  <si>
    <t xml:space="preserve">Altri servizi </t>
  </si>
  <si>
    <t>B.7.b.0036</t>
  </si>
  <si>
    <t>Servizi pulizia commerciale</t>
  </si>
  <si>
    <t>B.8) Godimento di beni di terzi</t>
  </si>
  <si>
    <t>B.8.a) Godimento di beni di terzi</t>
  </si>
  <si>
    <t>B.8.a.0001</t>
  </si>
  <si>
    <t>B.8.a.0002</t>
  </si>
  <si>
    <t>B.8.a.0003</t>
  </si>
  <si>
    <t>B.8.a.0004</t>
  </si>
  <si>
    <t>B.8.a.0005</t>
  </si>
  <si>
    <t>B.9) Personale</t>
  </si>
  <si>
    <t>B.9.a) Salari e stipendi</t>
  </si>
  <si>
    <t>B.9.a.0001</t>
  </si>
  <si>
    <t>B.9.a.0002</t>
  </si>
  <si>
    <t>B.9.a.0003</t>
  </si>
  <si>
    <t>Stipendi personale tecnico e amministrativo commerciale</t>
  </si>
  <si>
    <t>B.9.a.0005</t>
  </si>
  <si>
    <t>B.9.a.0006</t>
  </si>
  <si>
    <t>B.9.a.0007</t>
  </si>
  <si>
    <t>B.9.a.0008</t>
  </si>
  <si>
    <t>B.9.a.0009</t>
  </si>
  <si>
    <t>B.9.a.0010</t>
  </si>
  <si>
    <t>B.9.b) Oneri sociali</t>
  </si>
  <si>
    <t>B.9.b.0001</t>
  </si>
  <si>
    <t>B.9.b.0002</t>
  </si>
  <si>
    <t>B.9.b.0003</t>
  </si>
  <si>
    <t>Oneri stipendi personale tecnico amministrativo commerciale</t>
  </si>
  <si>
    <t>B.9.b.0005</t>
  </si>
  <si>
    <t>B.9.b.0006</t>
  </si>
  <si>
    <t>B.9.b.0007</t>
  </si>
  <si>
    <t>B.9.c) Trattamento di fine rapporto (TFR)</t>
  </si>
  <si>
    <t>B.9.c.0001</t>
  </si>
  <si>
    <t>B.9.d) Trattamento di quiescenza e simile</t>
  </si>
  <si>
    <t>B.9.d.0001</t>
  </si>
  <si>
    <t>B.9.e) Altri costi del personale</t>
  </si>
  <si>
    <t>B.9.e.0001</t>
  </si>
  <si>
    <t>Tirocini, borse e assegni di studio</t>
  </si>
  <si>
    <t>B.9.e.0002</t>
  </si>
  <si>
    <t>Costi missioni e trasferte personale</t>
  </si>
  <si>
    <t>B.10) Ammortamenti e svalutazioni</t>
  </si>
  <si>
    <t>B.10.a.0001</t>
  </si>
  <si>
    <t>B.10.a.0002</t>
  </si>
  <si>
    <t>B.10.a.0003</t>
  </si>
  <si>
    <t>B.10.a.0004</t>
  </si>
  <si>
    <t>B.10.a.0005</t>
  </si>
  <si>
    <t>B.10.a.0006</t>
  </si>
  <si>
    <t>Ammortamento immobilizzazioni immateriali commerciali</t>
  </si>
  <si>
    <t>B.10.b) Ammortamento immobilizzazioni materiali</t>
  </si>
  <si>
    <t>B.10.b.0001</t>
  </si>
  <si>
    <t>B.10.b.0002</t>
  </si>
  <si>
    <t>B.10.b.0003</t>
  </si>
  <si>
    <t>B.10.b.0004</t>
  </si>
  <si>
    <t>B.10.b.0005</t>
  </si>
  <si>
    <t>B.10.b.0006</t>
  </si>
  <si>
    <t>B.10.c) Altre svalutazioni delle immobilizzazioni</t>
  </si>
  <si>
    <t>B.10.c.0001</t>
  </si>
  <si>
    <t xml:space="preserve">Svalutazioni delle immobilizzazioni </t>
  </si>
  <si>
    <t>Svalutazione dei crediti compresi nell'attivo circolante e delle disponibilità liquide</t>
  </si>
  <si>
    <t>B.10.d) Svalutazione dei crediti compresi nell'attivo circolante e delle disponibilità liquide</t>
  </si>
  <si>
    <t>B.10.d.0001</t>
  </si>
  <si>
    <t>B.11) Variazioni delle rimanenze delle materie prime ,sussidiarie, di consumo e merci</t>
  </si>
  <si>
    <t>B.11.a) Variazione delle rimanenze di materie prime</t>
  </si>
  <si>
    <t>B.11.a.0001</t>
  </si>
  <si>
    <t>Rimanenze iniziali di materie prime</t>
  </si>
  <si>
    <t>B.11.a.0002</t>
  </si>
  <si>
    <t>Rimanenze finali di materie prime</t>
  </si>
  <si>
    <t>B.11.b.0001</t>
  </si>
  <si>
    <t>Rimanenze iniziali di materie sussidiarie</t>
  </si>
  <si>
    <t>B.11.b.0002</t>
  </si>
  <si>
    <t>Rimanenze finali di materie sussidiarie</t>
  </si>
  <si>
    <t>B.11.c.0001</t>
  </si>
  <si>
    <t>Rimanenze iniziali di materie di consumo</t>
  </si>
  <si>
    <t>B.11.c.0002</t>
  </si>
  <si>
    <t>Rimanenze finali di materie di consumo</t>
  </si>
  <si>
    <t>B.11.d.0001</t>
  </si>
  <si>
    <t>Rimanenze iniziali di merci</t>
  </si>
  <si>
    <t>B.11.d.0002</t>
  </si>
  <si>
    <t>Rimanenze finali di merci</t>
  </si>
  <si>
    <t>B.11.b) Variazione delle rimanenze di materie sussidiarie</t>
  </si>
  <si>
    <t>B.11.c) Variazione delle rimanenze di materie di consumo</t>
  </si>
  <si>
    <t>B.11.d) Variazione delle rimanenze di merci</t>
  </si>
  <si>
    <t>B.12) Accantonamenti per rischi e oneri</t>
  </si>
  <si>
    <t>B.13) Altri accantonamenti</t>
  </si>
  <si>
    <t>B.14) Oneri diversi di gestione</t>
  </si>
  <si>
    <t>Oneri diversi di gestione</t>
  </si>
  <si>
    <t>Costi per risarcimenti danni fauna e avifauna</t>
  </si>
  <si>
    <t>IMU</t>
  </si>
  <si>
    <t>Oneri consorzi bonifica</t>
  </si>
  <si>
    <t>Imposte registro contratti</t>
  </si>
  <si>
    <t>Imposte ed oneri demaniali</t>
  </si>
  <si>
    <t>Quote associative annuali</t>
  </si>
  <si>
    <t>C) PROVENTI ED ONERI FINANZIARI</t>
  </si>
  <si>
    <t>D) RETTIFICHE DI VALORE DI ATTIVITA' FINANZIARIE</t>
  </si>
  <si>
    <t>Ires</t>
  </si>
  <si>
    <t>Irap retributivo</t>
  </si>
  <si>
    <t>Irap produttivo</t>
  </si>
  <si>
    <t>B.7.b.0037</t>
  </si>
  <si>
    <t>Contributo c/esercizio da Regione ordinario</t>
  </si>
  <si>
    <t>Canoni noleggio software commerciale</t>
  </si>
  <si>
    <t>B.7.b.0038</t>
  </si>
  <si>
    <t>Patrocinio legale</t>
  </si>
  <si>
    <t>Ritenute alla fonte d'imposta su interessi attivi</t>
  </si>
  <si>
    <t>Ammortamento Fabbricati</t>
  </si>
  <si>
    <t>B.10.b.0007</t>
  </si>
  <si>
    <t>B.10.b.0008</t>
  </si>
  <si>
    <t>A.5.a.0007</t>
  </si>
  <si>
    <t>A -TOTALE VALORE DELLA PRODUZIONE</t>
  </si>
  <si>
    <t>B -TOTALE COSTI DELLA PRODUZIONE</t>
  </si>
  <si>
    <t>DIFFERENZA TRA VALORE E COSTI DELLA PRODUZIONE (A-B)</t>
  </si>
  <si>
    <t>C -TOTALE PROVENTI E ONERI FINANZIARI</t>
  </si>
  <si>
    <t>Ricavi per locazioni patrimonio immobiliare a fini istituzionali</t>
  </si>
  <si>
    <t>Ricavi per locazioni patrimonio immobiliare a fini commerciali</t>
  </si>
  <si>
    <t>Ricavi per rimborsi e recuperi diversi</t>
  </si>
  <si>
    <t xml:space="preserve">Utenze acqua </t>
  </si>
  <si>
    <t xml:space="preserve">Utenze energia elettrica </t>
  </si>
  <si>
    <t xml:space="preserve">Utenze gas e riscaldamento </t>
  </si>
  <si>
    <t>Utenze telefoniche fisse</t>
  </si>
  <si>
    <t xml:space="preserve">Utenze telefoniche mobile </t>
  </si>
  <si>
    <t xml:space="preserve">Utenze connettività e reti </t>
  </si>
  <si>
    <t xml:space="preserve">Servizi sicurezza e salute sul lavoro </t>
  </si>
  <si>
    <t xml:space="preserve">Servizi formazione al personale </t>
  </si>
  <si>
    <t xml:space="preserve">Competenze collegio revisori </t>
  </si>
  <si>
    <t xml:space="preserve">Prestazioni professionali tecniche </t>
  </si>
  <si>
    <t>Prestazioni professionali scientifiche</t>
  </si>
  <si>
    <t xml:space="preserve">Altri servizi appaltati </t>
  </si>
  <si>
    <t>Competenze consiglio direttivo e presidente</t>
  </si>
  <si>
    <t>B.7.b.0039</t>
  </si>
  <si>
    <t>Altri servizi commerciali</t>
  </si>
  <si>
    <t xml:space="preserve">Canoni noleggio automezzi </t>
  </si>
  <si>
    <t xml:space="preserve">Canoni noleggio attrezzature ufficio </t>
  </si>
  <si>
    <t xml:space="preserve">Canoni noleggio software </t>
  </si>
  <si>
    <t xml:space="preserve">Stipendi personale tecnico e amministrativo </t>
  </si>
  <si>
    <t xml:space="preserve">Competenze accessorie fisse personale </t>
  </si>
  <si>
    <t xml:space="preserve">Competenze accessorie variabili personale </t>
  </si>
  <si>
    <t xml:space="preserve">Competenze straordinari e festivi personale </t>
  </si>
  <si>
    <t>Oneri stipendi personale tecnico amministrativo</t>
  </si>
  <si>
    <t xml:space="preserve">Oneri assicurativi Inail </t>
  </si>
  <si>
    <t>Oneri previdenziali Inps</t>
  </si>
  <si>
    <t xml:space="preserve">Trattamento fine rapporto </t>
  </si>
  <si>
    <t xml:space="preserve">Trattamento quiescenza e simili </t>
  </si>
  <si>
    <t xml:space="preserve">Ammortamento Impianti e macchinari </t>
  </si>
  <si>
    <t>Ammortamento Attrezzature ordinarie</t>
  </si>
  <si>
    <t>Ammortamento Attrezzature alta tecnologia</t>
  </si>
  <si>
    <t>Ammortamento Attrezzature alta tecnologia commerciali</t>
  </si>
  <si>
    <t xml:space="preserve">Ammortamento Mobili e arredi </t>
  </si>
  <si>
    <t>B.10.b.0009</t>
  </si>
  <si>
    <t>Ammortamento Mobili e arredi commerciale</t>
  </si>
  <si>
    <t xml:space="preserve">Ammortamento Automezzi </t>
  </si>
  <si>
    <t>B.10.b.0010</t>
  </si>
  <si>
    <t>B.10.b.0011</t>
  </si>
  <si>
    <t>B.10.b.0012</t>
  </si>
  <si>
    <t xml:space="preserve">Cancelleria e stampati </t>
  </si>
  <si>
    <t xml:space="preserve">Spese postali </t>
  </si>
  <si>
    <t>Oneri bancari</t>
  </si>
  <si>
    <t xml:space="preserve">Assicurazioni </t>
  </si>
  <si>
    <t xml:space="preserve">Assicurazioni automezzi </t>
  </si>
  <si>
    <t xml:space="preserve">Tassa proprietà automezzi </t>
  </si>
  <si>
    <t xml:space="preserve">Valori bollati e ccgg </t>
  </si>
  <si>
    <t xml:space="preserve">Servizi buoni pasto </t>
  </si>
  <si>
    <t>Allegato sub a)</t>
  </si>
  <si>
    <t>B.7.b.0040</t>
  </si>
  <si>
    <t>B.7.b.0041</t>
  </si>
  <si>
    <t>B.7.b.0042</t>
  </si>
  <si>
    <t>Spese per manifestazioni e convegni</t>
  </si>
  <si>
    <t>Ricavi per prestazioni didattica ambientale</t>
  </si>
  <si>
    <t>B.6.a.0006</t>
  </si>
  <si>
    <t>Acquisti di materiale divulgativo e prodotti tipici locali</t>
  </si>
  <si>
    <t xml:space="preserve">Servizi pulizia </t>
  </si>
  <si>
    <t xml:space="preserve">B.7.a) Manutenzioni e riparazioni </t>
  </si>
  <si>
    <t>Utenze connettività e reti commerciale</t>
  </si>
  <si>
    <t xml:space="preserve">Ammortamento concessioni, licenze, marchi e diritti simili </t>
  </si>
  <si>
    <t xml:space="preserve">Ammortamento diritti di brevetto e utilizzazione opere dell'ingegno </t>
  </si>
  <si>
    <t>Ammortamento altre immobilizzazioni immateriali</t>
  </si>
  <si>
    <t xml:space="preserve">Competenze incarichi al personale per servizi a terzi </t>
  </si>
  <si>
    <t>Acquisto materiale divulgativo (depliants,cartine….)</t>
  </si>
  <si>
    <t>Spese di rappresentanza</t>
  </si>
  <si>
    <t>Ricavi da permessi di pesca</t>
  </si>
  <si>
    <t xml:space="preserve">Ricavi per sterilizzo contributi c/capitale e c/impianti </t>
  </si>
  <si>
    <t>Royalties passive commerciale</t>
  </si>
  <si>
    <t>Ricavi da oneri istruttori</t>
  </si>
  <si>
    <t>B.9.a.0011</t>
  </si>
  <si>
    <t>Competenze accessorie fisse personale commerciale</t>
  </si>
  <si>
    <t>Competenze accessorie variabili personale commerciale</t>
  </si>
  <si>
    <t>Competenze straordinari e festivi personale commerciale</t>
  </si>
  <si>
    <t>Ammortamento Impianti e macchinari commerciali</t>
  </si>
  <si>
    <t>RISULTATO PRIMA DELLE IMPOSTE (A - B + C + D )</t>
  </si>
  <si>
    <t>Manutenzioni e riparazioni su beni</t>
  </si>
  <si>
    <t>Oneri su incarichi al personale per servizi a terzi</t>
  </si>
  <si>
    <t>Oneri assicurativi Inail comm.le</t>
  </si>
  <si>
    <t>Irap retributivo comm.le</t>
  </si>
  <si>
    <t xml:space="preserve">Ricavi vendita fauna </t>
  </si>
  <si>
    <t>A.1.a) Contributi per l'attuazione del Piano/programma di attività</t>
  </si>
  <si>
    <t>A.1.b) Contributi della Regione per il funzionamento</t>
  </si>
  <si>
    <t>A.1.c) Altri contributi da Regione</t>
  </si>
  <si>
    <t>A.1.d) Contributi per l'erogazione di benefici a terzi</t>
  </si>
  <si>
    <t>A.1.e) Contributi da altri soggetti pubblici</t>
  </si>
  <si>
    <t>Contributo da Regione finalizzato all'Estate nei Parchi</t>
  </si>
  <si>
    <t>Contributo c/esercizio da Comune di Grosseto ordinario</t>
  </si>
  <si>
    <t>Contributo c/esercizio da Comune di Grosseto finalizzato</t>
  </si>
  <si>
    <t>Contributo c/esercizio da Comune di Orbetello ordinario</t>
  </si>
  <si>
    <t>Contributo c/esercizio da Comune di Orbetello finalizzato</t>
  </si>
  <si>
    <t>Contributo c/esercizio da Comune di Magliano finalizzato</t>
  </si>
  <si>
    <t>A.1.c.0001</t>
  </si>
  <si>
    <t>A.1.c.0002</t>
  </si>
  <si>
    <t>A.1.e.0001</t>
  </si>
  <si>
    <t>A.1.e.0002</t>
  </si>
  <si>
    <t>A.1.e.0003</t>
  </si>
  <si>
    <t>A.1.e.0004</t>
  </si>
  <si>
    <t>A.1.e.0005</t>
  </si>
  <si>
    <t>A.1.e.0006</t>
  </si>
  <si>
    <t>A.1.e.0007</t>
  </si>
  <si>
    <t>A.1.e.0008</t>
  </si>
  <si>
    <t>A.1.e.0009</t>
  </si>
  <si>
    <t>A.1.e.0010</t>
  </si>
  <si>
    <t>Contributi da altri Parchi regionali</t>
  </si>
  <si>
    <t>Contributi da Ministero Ambiente e Parchi nazionali</t>
  </si>
  <si>
    <t>Contributi dalla Comunità Europea</t>
  </si>
  <si>
    <t>A.1.f) Ricavi per prestazioni dell'attività commerciale</t>
  </si>
  <si>
    <t>A.5.a) Altri ricavi e proventi,concorsi recuperi e rimborsi</t>
  </si>
  <si>
    <t>A.5.a.0002</t>
  </si>
  <si>
    <t>A.5.a.0003</t>
  </si>
  <si>
    <t>A.5.b) Costi sterilizzati da utilizzo contributi per investimenti</t>
  </si>
  <si>
    <t>A.5.a.0004</t>
  </si>
  <si>
    <t>A.5.a.0005</t>
  </si>
  <si>
    <t>A.5.a.0006</t>
  </si>
  <si>
    <t>A.5.a.0008</t>
  </si>
  <si>
    <t>A.5.a.0010</t>
  </si>
  <si>
    <t>A.5.a.0011</t>
  </si>
  <si>
    <t>A.5.b.0001</t>
  </si>
  <si>
    <t>Servizi di consulenza giuridica</t>
  </si>
  <si>
    <t>Ammortamento Attrezzature ordinarie  commerciali</t>
  </si>
  <si>
    <t>B.14.a) Oneri per l'erogazione di benefici a terzi</t>
  </si>
  <si>
    <t>B.14.b) Accantonamenti per imposte anche differite</t>
  </si>
  <si>
    <t>B.14.c) Altri oneri di gestione</t>
  </si>
  <si>
    <t>A.1.f.0001</t>
  </si>
  <si>
    <t>A.1.f.0002</t>
  </si>
  <si>
    <t>B.14.c.0001</t>
  </si>
  <si>
    <t>B.14.c.0002</t>
  </si>
  <si>
    <t>B.14.c.0003</t>
  </si>
  <si>
    <t>B.14.c.0007</t>
  </si>
  <si>
    <t>B.14.c.0008</t>
  </si>
  <si>
    <t>B.14.c.0009</t>
  </si>
  <si>
    <t>B.14.c.0010</t>
  </si>
  <si>
    <t>B.14.c.0011</t>
  </si>
  <si>
    <t>B.14.c.0012</t>
  </si>
  <si>
    <t xml:space="preserve">Contributo c/esercizio da Comune di Magliano </t>
  </si>
  <si>
    <t>A.1.f.0003</t>
  </si>
  <si>
    <t>A.1.f.0004</t>
  </si>
  <si>
    <t>A.1.f.0005</t>
  </si>
  <si>
    <t>B.6.b.0001</t>
  </si>
  <si>
    <t>B.6.b.0005</t>
  </si>
  <si>
    <t>B.7.a.0007</t>
  </si>
  <si>
    <t>B.7.b.0002</t>
  </si>
  <si>
    <t>B.7.b.0017</t>
  </si>
  <si>
    <t>Prestazioni professionali tecniche commerciali</t>
  </si>
  <si>
    <t>Utenze telefoniche mobile commerciale</t>
  </si>
  <si>
    <t>B.9.b.0004</t>
  </si>
  <si>
    <t>Ammortamento costi di  sviluppo</t>
  </si>
  <si>
    <t xml:space="preserve">Ammortamento costi di impianto e di ampliamento </t>
  </si>
  <si>
    <t xml:space="preserve">B.10.a) Ammortamento immobilizzazioni immateriali </t>
  </si>
  <si>
    <t>C.15) Proventi da partecipazioni</t>
  </si>
  <si>
    <t>C.16) Altri proventi finanziari</t>
  </si>
  <si>
    <t>C.16.a) Proventi da crediti iscritti nelle immobilizzazioni</t>
  </si>
  <si>
    <t>C.16.b) Da titoli iscritti nelle immobilizzazioni che non costituiscono partecipazioni</t>
  </si>
  <si>
    <t>C.16.c) Altri proventi finanziari su titoli iscritti nell'attivo circolante che non costituiscono partecipazioni</t>
  </si>
  <si>
    <t>C.16.d) Interessi attivi su conti e depositi bancari e postali</t>
  </si>
  <si>
    <t>C.16.d.0001</t>
  </si>
  <si>
    <t>Interessi attivi su depositi bancari</t>
  </si>
  <si>
    <t>C.16.d.0002</t>
  </si>
  <si>
    <t>Interessi attivi su depositi postali</t>
  </si>
  <si>
    <t>C.16.e) Proventi diversi dai precedenti</t>
  </si>
  <si>
    <t>C.17) Interessi passivi e altri oneri finanziari</t>
  </si>
  <si>
    <t>C.17.a) Interessi passivi su debiti finanziari</t>
  </si>
  <si>
    <t>C.17.a.0001</t>
  </si>
  <si>
    <t>Interessi passivi su anticipazioni di tesoreria</t>
  </si>
  <si>
    <t>C.17.b) Altri oneri finanziari</t>
  </si>
  <si>
    <t>C.17.b.0001</t>
  </si>
  <si>
    <t>Altri oneri finanziari</t>
  </si>
  <si>
    <t>D.18) Rivalutazioni</t>
  </si>
  <si>
    <t>D.19) Svalutazioni</t>
  </si>
  <si>
    <t>E) IMPOSTE SUL REDDITO DELL'ESERCIZIO, CORRENTI, DIFFERITE E ANTICIPATE</t>
  </si>
  <si>
    <t>D -TOTALE RETTIFICHE DI VALORE DI ATTIVITA' FINANZIARIE (18-19)</t>
  </si>
  <si>
    <t>E.20) Imposte sul reddito dell'esercizio</t>
  </si>
  <si>
    <t>E.20.a.0001</t>
  </si>
  <si>
    <t>E.20.a.0003</t>
  </si>
  <si>
    <t>E.20.a.0004</t>
  </si>
  <si>
    <t>E.20.a) Imposte correnti dell'esercizio</t>
  </si>
  <si>
    <t>E.20.b) Imposte differite e anticipate</t>
  </si>
  <si>
    <t>E.20.a.0002</t>
  </si>
  <si>
    <t>F) UTILE (PERDITA) DELL'ESERCIZIO</t>
  </si>
  <si>
    <t>F.21) Utile (Perdita) dell'esercizio</t>
  </si>
  <si>
    <t>A.5.a.0012</t>
  </si>
  <si>
    <t>Ricavi per rimborsi personale comandato</t>
  </si>
  <si>
    <t>A.5.a.0009</t>
  </si>
  <si>
    <t>Altri costi del personale</t>
  </si>
  <si>
    <t>SCOSTAMENTI A-C</t>
  </si>
  <si>
    <t>A - 2021</t>
  </si>
  <si>
    <t>A.1.d.0001</t>
  </si>
  <si>
    <t>Contributi per benefici a terzi</t>
  </si>
  <si>
    <t>B.10.b.0013</t>
  </si>
  <si>
    <t>B.14.a.0001</t>
  </si>
  <si>
    <t>Oneri per contributi a terzi</t>
  </si>
  <si>
    <t>Contributo da Regione finalizzato alla Festa nei Parchi e alla promozione</t>
  </si>
  <si>
    <t>B.6.b.0002</t>
  </si>
  <si>
    <t>Acquisto mangimi e medicinali animali</t>
  </si>
  <si>
    <t>Acquisto materiale per merchandising</t>
  </si>
  <si>
    <t>B.10.b.0014</t>
  </si>
  <si>
    <t>Ammortamento Fabbricati commerciali</t>
  </si>
  <si>
    <t>B - 2020 ultima variazione CD n.34 08/10/2020</t>
  </si>
  <si>
    <t>CONTO ECONOMICO PREVENTIVO 2021</t>
  </si>
  <si>
    <t xml:space="preserve">Contributi da altri Enti Pubblici </t>
  </si>
  <si>
    <t>Ricavi per merchandising e vendita  prodotti locali a marchio parco</t>
  </si>
  <si>
    <t>B.6.b.0004</t>
  </si>
  <si>
    <t>B.6.b.0006</t>
  </si>
  <si>
    <r>
      <t xml:space="preserve">Manutenzioni e riparazioni assetto parchi e territorio </t>
    </r>
    <r>
      <rPr>
        <b/>
        <i/>
        <sz val="11"/>
        <color indexed="8"/>
        <rFont val="Arial"/>
        <family val="2"/>
      </rPr>
      <t>commerciale</t>
    </r>
  </si>
  <si>
    <t>Manutenzioni e riparazioni fabbricati commerciale</t>
  </si>
  <si>
    <t>B.7.a.0008</t>
  </si>
  <si>
    <t>B.7.a.0009</t>
  </si>
  <si>
    <t>Manutenzioni e riparazioni contrattuali su impianti</t>
  </si>
  <si>
    <t>B.7.a.0010</t>
  </si>
  <si>
    <t>Manutenzioni e riparazioni contrattuali su impianti commerciale</t>
  </si>
  <si>
    <t>Servizi smaltimento carcasse e rifiuti nocivi</t>
  </si>
  <si>
    <t>Spese di pubblicità</t>
  </si>
  <si>
    <t>B.7.b.0024</t>
  </si>
  <si>
    <t>B.7.b.0029</t>
  </si>
  <si>
    <t>B.7.b.0032</t>
  </si>
  <si>
    <t>B.7.b.0034</t>
  </si>
  <si>
    <t>Serzivi informatici</t>
  </si>
  <si>
    <t>Servizi informatici commerciali</t>
  </si>
  <si>
    <t>B.7.b.0043</t>
  </si>
  <si>
    <t xml:space="preserve">Stipendi  dirigenza </t>
  </si>
  <si>
    <t>B.9.a.0004</t>
  </si>
  <si>
    <t xml:space="preserve">Competenze accessorie variabili  dirigenza </t>
  </si>
  <si>
    <t xml:space="preserve">Oneri stipendi dirigenza </t>
  </si>
  <si>
    <t>B.9.e.0003</t>
  </si>
  <si>
    <t>Visite mediche periodiche ai dipendenti</t>
  </si>
  <si>
    <t>Ammortamento Hardware</t>
  </si>
  <si>
    <t>Ammortamento Hardware commerciale</t>
  </si>
  <si>
    <t>Ammortamento equipaggiamento e vestiario commerciale</t>
  </si>
  <si>
    <t>B.14.c.0004</t>
  </si>
  <si>
    <t>B.14.c.0005</t>
  </si>
  <si>
    <t>Tari - Trise e altri tributi locali</t>
  </si>
  <si>
    <t>B.14.c.0006</t>
  </si>
  <si>
    <t>B.14.c.0013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</si>
</sst>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10"/>
      <name val="Arial"/>
      <family val="2"/>
    </font>
    <font>
      <b/>
      <i/>
      <sz val="1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12" fontId="3" fillId="0" borderId="2" xfId="0" applyNumberFormat="1" applyFont="1" applyBorder="1" applyAlignment="1">
      <alignment vertical="center" wrapText="1"/>
    </xf>
    <xf numFmtId="12" fontId="3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/>
    </xf>
    <xf numFmtId="12" fontId="12" fillId="0" borderId="2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12" fontId="3" fillId="0" borderId="2" xfId="0" applyNumberFormat="1" applyFont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9"/>
  <sheetViews>
    <sheetView tabSelected="1" topLeftCell="B250" workbookViewId="0">
      <selection activeCell="I75" sqref="I75:I90"/>
    </sheetView>
  </sheetViews>
  <sheetFormatPr defaultColWidth="28.140625" defaultRowHeight="14.25" x14ac:dyDescent="0.2"/>
  <cols>
    <col min="1" max="1" width="29.140625" style="8" customWidth="1"/>
    <col min="2" max="2" width="24" style="5" customWidth="1"/>
    <col min="3" max="3" width="53.42578125" style="5" customWidth="1"/>
    <col min="4" max="4" width="14.85546875" style="5" bestFit="1" customWidth="1"/>
    <col min="5" max="5" width="16.85546875" style="5" bestFit="1" customWidth="1"/>
    <col min="6" max="6" width="17.5703125" style="5" customWidth="1"/>
    <col min="7" max="16384" width="28.140625" style="5"/>
  </cols>
  <sheetData>
    <row r="1" spans="1:8" s="9" customFormat="1" ht="24" thickBot="1" x14ac:dyDescent="0.25">
      <c r="A1" s="94" t="s">
        <v>269</v>
      </c>
      <c r="B1" s="94"/>
      <c r="C1" s="94"/>
      <c r="D1" s="94"/>
      <c r="E1" s="94"/>
      <c r="F1" s="26"/>
    </row>
    <row r="2" spans="1:8" s="1" customFormat="1" ht="45.75" thickTop="1" x14ac:dyDescent="0.2">
      <c r="A2" s="95" t="s">
        <v>419</v>
      </c>
      <c r="B2" s="96"/>
      <c r="C2" s="96"/>
      <c r="D2" s="27" t="s">
        <v>406</v>
      </c>
      <c r="E2" s="27" t="s">
        <v>418</v>
      </c>
      <c r="F2" s="28" t="s">
        <v>405</v>
      </c>
    </row>
    <row r="3" spans="1:8" ht="30" x14ac:dyDescent="0.2">
      <c r="A3" s="38" t="s">
        <v>0</v>
      </c>
      <c r="B3" s="15"/>
      <c r="F3" s="29"/>
    </row>
    <row r="4" spans="1:8" ht="45" x14ac:dyDescent="0.2">
      <c r="B4" s="39" t="s">
        <v>1</v>
      </c>
      <c r="C4" s="4"/>
      <c r="D4" s="40">
        <f>D5+D6+D8+D11+D13+D24</f>
        <v>1905401.71</v>
      </c>
      <c r="E4" s="40">
        <f>E5+E6+E8+E11+E13+E24</f>
        <v>1901838.1700000002</v>
      </c>
      <c r="F4" s="30">
        <f>D4-E4</f>
        <v>3563.5399999998044</v>
      </c>
      <c r="G4" s="6"/>
    </row>
    <row r="5" spans="1:8" ht="28.5" customHeight="1" x14ac:dyDescent="0.2">
      <c r="C5" s="41" t="s">
        <v>301</v>
      </c>
      <c r="D5" s="42">
        <v>0</v>
      </c>
      <c r="E5" s="42">
        <v>0</v>
      </c>
    </row>
    <row r="6" spans="1:8" s="13" customFormat="1" ht="28.5" customHeight="1" x14ac:dyDescent="0.2">
      <c r="A6" s="43"/>
      <c r="C6" s="41" t="s">
        <v>302</v>
      </c>
      <c r="D6" s="44">
        <f>D7</f>
        <v>1154000</v>
      </c>
      <c r="E6" s="44">
        <f>E7</f>
        <v>1154000</v>
      </c>
      <c r="F6" s="88">
        <f>D6-E6</f>
        <v>0</v>
      </c>
      <c r="H6" s="14"/>
    </row>
    <row r="7" spans="1:8" s="13" customFormat="1" ht="28.5" customHeight="1" x14ac:dyDescent="0.2">
      <c r="A7" s="43"/>
      <c r="B7" s="45" t="s">
        <v>7</v>
      </c>
      <c r="C7" s="46" t="s">
        <v>207</v>
      </c>
      <c r="D7" s="14">
        <v>1154000</v>
      </c>
      <c r="E7" s="6">
        <v>1154000</v>
      </c>
      <c r="F7" s="87"/>
    </row>
    <row r="8" spans="1:8" s="13" customFormat="1" ht="28.5" customHeight="1" x14ac:dyDescent="0.2">
      <c r="A8" s="43"/>
      <c r="B8" s="45"/>
      <c r="C8" s="41" t="s">
        <v>303</v>
      </c>
      <c r="D8" s="44">
        <f>SUM(D9:D10)</f>
        <v>0</v>
      </c>
      <c r="E8" s="44">
        <f>SUM(E9:E10)</f>
        <v>11360</v>
      </c>
      <c r="F8" s="88">
        <f>D8-E8</f>
        <v>-11360</v>
      </c>
    </row>
    <row r="9" spans="1:8" s="13" customFormat="1" ht="28.5" customHeight="1" x14ac:dyDescent="0.2">
      <c r="A9" s="43"/>
      <c r="B9" s="45" t="s">
        <v>312</v>
      </c>
      <c r="C9" s="46" t="s">
        <v>412</v>
      </c>
      <c r="D9" s="14">
        <v>0</v>
      </c>
      <c r="E9" s="6">
        <v>11360</v>
      </c>
      <c r="F9" s="14"/>
    </row>
    <row r="10" spans="1:8" s="13" customFormat="1" ht="28.5" customHeight="1" x14ac:dyDescent="0.2">
      <c r="A10" s="43"/>
      <c r="B10" s="45" t="s">
        <v>313</v>
      </c>
      <c r="C10" s="46" t="s">
        <v>306</v>
      </c>
      <c r="D10" s="14">
        <v>0</v>
      </c>
      <c r="E10" s="6">
        <v>0</v>
      </c>
      <c r="F10" s="14"/>
    </row>
    <row r="11" spans="1:8" s="13" customFormat="1" ht="28.5" customHeight="1" x14ac:dyDescent="0.2">
      <c r="A11" s="43"/>
      <c r="B11" s="45"/>
      <c r="C11" s="41" t="s">
        <v>304</v>
      </c>
      <c r="D11" s="44">
        <f>D12</f>
        <v>15000</v>
      </c>
      <c r="E11" s="44">
        <f>E12</f>
        <v>15000</v>
      </c>
      <c r="F11" s="88">
        <f>D11-E11</f>
        <v>0</v>
      </c>
    </row>
    <row r="12" spans="1:8" s="13" customFormat="1" ht="28.5" customHeight="1" x14ac:dyDescent="0.2">
      <c r="A12" s="43"/>
      <c r="B12" s="81" t="s">
        <v>407</v>
      </c>
      <c r="C12" s="60" t="s">
        <v>408</v>
      </c>
      <c r="D12" s="14">
        <v>15000</v>
      </c>
      <c r="E12" s="6">
        <v>15000</v>
      </c>
      <c r="F12" s="87"/>
    </row>
    <row r="13" spans="1:8" s="13" customFormat="1" ht="28.5" customHeight="1" x14ac:dyDescent="0.2">
      <c r="A13" s="43"/>
      <c r="B13" s="45"/>
      <c r="C13" s="41" t="s">
        <v>305</v>
      </c>
      <c r="D13" s="44">
        <f>SUM(D14:D23)</f>
        <v>262674.43</v>
      </c>
      <c r="E13" s="44">
        <f>SUM(E14:E23)</f>
        <v>344750.89</v>
      </c>
      <c r="F13" s="88">
        <f>D13-E13</f>
        <v>-82076.460000000021</v>
      </c>
    </row>
    <row r="14" spans="1:8" s="13" customFormat="1" ht="28.5" customHeight="1" x14ac:dyDescent="0.2">
      <c r="A14" s="43"/>
      <c r="B14" s="45" t="s">
        <v>314</v>
      </c>
      <c r="C14" s="46" t="s">
        <v>307</v>
      </c>
      <c r="D14" s="14">
        <v>175756.74</v>
      </c>
      <c r="E14" s="6">
        <v>175756.74</v>
      </c>
      <c r="H14" s="14"/>
    </row>
    <row r="15" spans="1:8" s="13" customFormat="1" ht="28.5" customHeight="1" x14ac:dyDescent="0.2">
      <c r="A15" s="43"/>
      <c r="B15" s="45" t="s">
        <v>315</v>
      </c>
      <c r="C15" s="46" t="s">
        <v>308</v>
      </c>
      <c r="D15" s="14">
        <v>6306.59</v>
      </c>
      <c r="E15" s="6">
        <f>55938.69+16929.46</f>
        <v>72868.149999999994</v>
      </c>
    </row>
    <row r="16" spans="1:8" s="13" customFormat="1" ht="28.5" customHeight="1" x14ac:dyDescent="0.2">
      <c r="A16" s="43"/>
      <c r="B16" s="45" t="s">
        <v>316</v>
      </c>
      <c r="C16" s="46" t="s">
        <v>309</v>
      </c>
      <c r="D16" s="14">
        <v>27340</v>
      </c>
      <c r="E16" s="6">
        <v>27340</v>
      </c>
    </row>
    <row r="17" spans="1:9" s="13" customFormat="1" ht="28.5" customHeight="1" x14ac:dyDescent="0.2">
      <c r="A17" s="43"/>
      <c r="B17" s="45" t="s">
        <v>317</v>
      </c>
      <c r="C17" s="46" t="s">
        <v>310</v>
      </c>
      <c r="D17" s="14">
        <v>0</v>
      </c>
      <c r="E17" s="6">
        <v>0</v>
      </c>
    </row>
    <row r="18" spans="1:9" s="13" customFormat="1" ht="28.5" customHeight="1" x14ac:dyDescent="0.2">
      <c r="A18" s="43"/>
      <c r="B18" s="45" t="s">
        <v>318</v>
      </c>
      <c r="C18" s="46" t="s">
        <v>355</v>
      </c>
      <c r="D18" s="14">
        <v>11718</v>
      </c>
      <c r="E18" s="6">
        <v>11718</v>
      </c>
    </row>
    <row r="19" spans="1:9" s="13" customFormat="1" ht="28.5" customHeight="1" x14ac:dyDescent="0.2">
      <c r="A19" s="43"/>
      <c r="B19" s="45" t="s">
        <v>319</v>
      </c>
      <c r="C19" s="46" t="s">
        <v>311</v>
      </c>
      <c r="D19" s="14">
        <v>0</v>
      </c>
      <c r="E19" s="6">
        <v>0</v>
      </c>
    </row>
    <row r="20" spans="1:9" s="13" customFormat="1" ht="28.5" customHeight="1" x14ac:dyDescent="0.2">
      <c r="A20" s="43"/>
      <c r="B20" s="45" t="s">
        <v>320</v>
      </c>
      <c r="C20" s="46" t="s">
        <v>420</v>
      </c>
      <c r="D20" s="14">
        <v>0</v>
      </c>
      <c r="E20" s="6">
        <v>4000</v>
      </c>
      <c r="H20" s="14"/>
    </row>
    <row r="21" spans="1:9" s="13" customFormat="1" ht="28.5" customHeight="1" x14ac:dyDescent="0.2">
      <c r="A21" s="43"/>
      <c r="B21" s="45" t="s">
        <v>321</v>
      </c>
      <c r="C21" s="46" t="s">
        <v>324</v>
      </c>
      <c r="D21" s="14">
        <v>15000</v>
      </c>
      <c r="E21" s="6">
        <v>0</v>
      </c>
    </row>
    <row r="22" spans="1:9" s="13" customFormat="1" ht="28.5" customHeight="1" x14ac:dyDescent="0.2">
      <c r="A22" s="43"/>
      <c r="B22" s="45" t="s">
        <v>322</v>
      </c>
      <c r="C22" s="46" t="s">
        <v>325</v>
      </c>
      <c r="D22" s="14">
        <v>26553.1</v>
      </c>
      <c r="E22" s="6">
        <f>40800+12268</f>
        <v>53068</v>
      </c>
    </row>
    <row r="23" spans="1:9" s="13" customFormat="1" ht="28.5" customHeight="1" x14ac:dyDescent="0.2">
      <c r="A23" s="43"/>
      <c r="B23" s="45" t="s">
        <v>323</v>
      </c>
      <c r="C23" s="46" t="s">
        <v>326</v>
      </c>
      <c r="D23" s="14">
        <v>0</v>
      </c>
      <c r="E23" s="6">
        <v>0</v>
      </c>
    </row>
    <row r="24" spans="1:9" ht="30" x14ac:dyDescent="0.2">
      <c r="A24" s="47"/>
      <c r="B24" s="48"/>
      <c r="C24" s="41" t="s">
        <v>327</v>
      </c>
      <c r="D24" s="40">
        <f>SUM(D25:D29)</f>
        <v>473727.28</v>
      </c>
      <c r="E24" s="40">
        <f>SUM(E25:E29)</f>
        <v>376727.28</v>
      </c>
      <c r="F24" s="88">
        <f>D24-E24</f>
        <v>97000</v>
      </c>
      <c r="H24" s="6"/>
      <c r="I24" s="14"/>
    </row>
    <row r="25" spans="1:9" x14ac:dyDescent="0.2">
      <c r="A25" s="47"/>
      <c r="B25" s="49" t="s">
        <v>344</v>
      </c>
      <c r="C25" s="55" t="s">
        <v>8</v>
      </c>
      <c r="D25" s="51">
        <v>330000</v>
      </c>
      <c r="E25" s="51">
        <f>135756.4+134243.6</f>
        <v>270000</v>
      </c>
    </row>
    <row r="26" spans="1:9" x14ac:dyDescent="0.2">
      <c r="A26" s="52"/>
      <c r="B26" s="49" t="s">
        <v>345</v>
      </c>
      <c r="C26" s="55" t="s">
        <v>9</v>
      </c>
      <c r="D26" s="51">
        <v>90000</v>
      </c>
      <c r="E26" s="51">
        <f>70000+10000</f>
        <v>80000</v>
      </c>
    </row>
    <row r="27" spans="1:9" ht="28.5" x14ac:dyDescent="0.2">
      <c r="A27" s="52"/>
      <c r="B27" s="49" t="s">
        <v>356</v>
      </c>
      <c r="C27" s="55" t="s">
        <v>421</v>
      </c>
      <c r="D27" s="51">
        <v>10000</v>
      </c>
      <c r="E27" s="51">
        <v>0</v>
      </c>
    </row>
    <row r="28" spans="1:9" x14ac:dyDescent="0.2">
      <c r="A28" s="47"/>
      <c r="B28" s="49" t="s">
        <v>357</v>
      </c>
      <c r="C28" s="55" t="s">
        <v>300</v>
      </c>
      <c r="D28" s="51">
        <v>16000</v>
      </c>
      <c r="E28" s="51">
        <v>14000</v>
      </c>
      <c r="F28" s="31"/>
    </row>
    <row r="29" spans="1:9" ht="28.5" x14ac:dyDescent="0.2">
      <c r="A29" s="52"/>
      <c r="B29" s="49" t="s">
        <v>358</v>
      </c>
      <c r="C29" s="55" t="s">
        <v>221</v>
      </c>
      <c r="D29" s="12">
        <v>27727.279999999999</v>
      </c>
      <c r="E29" s="12">
        <f>18727.28-6000</f>
        <v>12727.279999999999</v>
      </c>
      <c r="F29" s="31"/>
    </row>
    <row r="30" spans="1:9" ht="30" x14ac:dyDescent="0.2">
      <c r="B30" s="39" t="s">
        <v>10</v>
      </c>
      <c r="C30" s="4"/>
      <c r="D30" s="53">
        <f>D31+D34+D37</f>
        <v>0</v>
      </c>
      <c r="E30" s="53">
        <f>E31+E34+E37</f>
        <v>0</v>
      </c>
      <c r="F30" s="30">
        <f>D30-E30</f>
        <v>0</v>
      </c>
    </row>
    <row r="31" spans="1:9" ht="30" x14ac:dyDescent="0.2">
      <c r="C31" s="41" t="s">
        <v>11</v>
      </c>
      <c r="D31" s="54">
        <f>SUM(D32:D33)</f>
        <v>0</v>
      </c>
      <c r="E31" s="54">
        <f>SUM(E32:E33)</f>
        <v>0</v>
      </c>
    </row>
    <row r="32" spans="1:9" ht="28.5" x14ac:dyDescent="0.2">
      <c r="B32" s="49" t="s">
        <v>12</v>
      </c>
      <c r="C32" s="55" t="s">
        <v>13</v>
      </c>
      <c r="D32" s="56">
        <v>0</v>
      </c>
      <c r="E32" s="56">
        <v>0</v>
      </c>
    </row>
    <row r="33" spans="2:6" ht="28.5" x14ac:dyDescent="0.2">
      <c r="B33" s="49" t="s">
        <v>14</v>
      </c>
      <c r="C33" s="55" t="s">
        <v>15</v>
      </c>
      <c r="D33" s="56">
        <v>0</v>
      </c>
      <c r="E33" s="56">
        <v>0</v>
      </c>
    </row>
    <row r="34" spans="2:6" ht="28.5" x14ac:dyDescent="0.2">
      <c r="C34" s="57" t="s">
        <v>24</v>
      </c>
      <c r="D34" s="54">
        <f>SUM(D35:D36)</f>
        <v>0</v>
      </c>
      <c r="E34" s="54">
        <f>SUM(E35:E36)</f>
        <v>0</v>
      </c>
    </row>
    <row r="35" spans="2:6" ht="28.5" x14ac:dyDescent="0.2">
      <c r="B35" s="49" t="s">
        <v>16</v>
      </c>
      <c r="C35" s="55" t="s">
        <v>20</v>
      </c>
      <c r="D35" s="56">
        <v>0</v>
      </c>
      <c r="E35" s="56">
        <v>0</v>
      </c>
    </row>
    <row r="36" spans="2:6" ht="28.5" x14ac:dyDescent="0.2">
      <c r="B36" s="49" t="s">
        <v>17</v>
      </c>
      <c r="C36" s="55" t="s">
        <v>21</v>
      </c>
      <c r="D36" s="56">
        <v>0</v>
      </c>
      <c r="E36" s="56">
        <v>0</v>
      </c>
    </row>
    <row r="37" spans="2:6" ht="15" x14ac:dyDescent="0.2">
      <c r="C37" s="41" t="s">
        <v>25</v>
      </c>
      <c r="D37" s="54">
        <f>SUM(D38:D39)</f>
        <v>0</v>
      </c>
      <c r="E37" s="54">
        <f>SUM(E38:E39)</f>
        <v>0</v>
      </c>
    </row>
    <row r="38" spans="2:6" x14ac:dyDescent="0.2">
      <c r="B38" s="49" t="s">
        <v>18</v>
      </c>
      <c r="C38" s="55" t="s">
        <v>22</v>
      </c>
      <c r="D38" s="56">
        <v>0</v>
      </c>
      <c r="E38" s="56">
        <v>0</v>
      </c>
    </row>
    <row r="39" spans="2:6" x14ac:dyDescent="0.2">
      <c r="B39" s="49" t="s">
        <v>19</v>
      </c>
      <c r="C39" s="55" t="s">
        <v>23</v>
      </c>
      <c r="D39" s="56">
        <v>0</v>
      </c>
      <c r="E39" s="56">
        <v>0</v>
      </c>
    </row>
    <row r="40" spans="2:6" ht="45" x14ac:dyDescent="0.2">
      <c r="B40" s="39" t="s">
        <v>2</v>
      </c>
      <c r="C40" s="58"/>
      <c r="D40" s="53">
        <f>D41</f>
        <v>0</v>
      </c>
      <c r="E40" s="53">
        <f>E41</f>
        <v>0</v>
      </c>
      <c r="F40" s="30">
        <f>D40-E39</f>
        <v>0</v>
      </c>
    </row>
    <row r="41" spans="2:6" ht="15" x14ac:dyDescent="0.2">
      <c r="C41" s="41" t="s">
        <v>26</v>
      </c>
      <c r="D41" s="54">
        <f>D42+D43</f>
        <v>0</v>
      </c>
      <c r="E41" s="54">
        <f>E42+E43</f>
        <v>0</v>
      </c>
    </row>
    <row r="42" spans="2:6" ht="28.5" x14ac:dyDescent="0.2">
      <c r="B42" s="49" t="s">
        <v>27</v>
      </c>
      <c r="C42" s="55" t="s">
        <v>35</v>
      </c>
      <c r="D42" s="56">
        <v>0</v>
      </c>
      <c r="E42" s="56">
        <v>0</v>
      </c>
    </row>
    <row r="43" spans="2:6" ht="28.5" x14ac:dyDescent="0.2">
      <c r="B43" s="49" t="s">
        <v>28</v>
      </c>
      <c r="C43" s="55" t="s">
        <v>34</v>
      </c>
      <c r="D43" s="56">
        <v>0</v>
      </c>
      <c r="E43" s="56">
        <v>0</v>
      </c>
    </row>
    <row r="44" spans="2:6" ht="60" x14ac:dyDescent="0.2">
      <c r="B44" s="39" t="s">
        <v>30</v>
      </c>
      <c r="C44" s="39"/>
      <c r="D44" s="53">
        <f t="shared" ref="D44:D45" si="0">D45</f>
        <v>0</v>
      </c>
      <c r="E44" s="53">
        <f>E45</f>
        <v>0</v>
      </c>
      <c r="F44" s="30">
        <f>D44-E43</f>
        <v>0</v>
      </c>
    </row>
    <row r="45" spans="2:6" ht="30" x14ac:dyDescent="0.2">
      <c r="B45" s="59"/>
      <c r="C45" s="41" t="s">
        <v>3</v>
      </c>
      <c r="D45" s="54">
        <f t="shared" si="0"/>
        <v>0</v>
      </c>
      <c r="E45" s="54">
        <f>E46</f>
        <v>0</v>
      </c>
    </row>
    <row r="46" spans="2:6" ht="28.5" x14ac:dyDescent="0.2">
      <c r="B46" s="49" t="s">
        <v>29</v>
      </c>
      <c r="C46" s="60" t="s">
        <v>31</v>
      </c>
      <c r="D46" s="10">
        <v>0</v>
      </c>
      <c r="E46" s="10">
        <v>0</v>
      </c>
    </row>
    <row r="47" spans="2:6" ht="30" x14ac:dyDescent="0.2">
      <c r="B47" s="49"/>
      <c r="C47" s="41" t="s">
        <v>4</v>
      </c>
      <c r="D47" s="54">
        <f>D48</f>
        <v>0</v>
      </c>
      <c r="E47" s="54">
        <f>E48</f>
        <v>0</v>
      </c>
    </row>
    <row r="48" spans="2:6" ht="28.5" x14ac:dyDescent="0.2">
      <c r="B48" s="49" t="s">
        <v>32</v>
      </c>
      <c r="C48" s="55" t="s">
        <v>33</v>
      </c>
      <c r="D48" s="10">
        <v>0</v>
      </c>
      <c r="E48" s="10">
        <v>0</v>
      </c>
    </row>
    <row r="49" spans="1:6" ht="75" x14ac:dyDescent="0.2">
      <c r="B49" s="39" t="s">
        <v>5</v>
      </c>
      <c r="C49" s="61"/>
      <c r="D49" s="53">
        <f>D50+D63</f>
        <v>101214.17000000001</v>
      </c>
      <c r="E49" s="53">
        <f>E50+E63</f>
        <v>152415.47999999998</v>
      </c>
      <c r="F49" s="30">
        <f>D49-E49</f>
        <v>-51201.309999999969</v>
      </c>
    </row>
    <row r="50" spans="1:6" ht="30" x14ac:dyDescent="0.2">
      <c r="C50" s="41" t="s">
        <v>328</v>
      </c>
      <c r="D50" s="54">
        <f>SUM(D51:D62)</f>
        <v>34914.43</v>
      </c>
      <c r="E50" s="54">
        <f>SUM(E51:E62)</f>
        <v>57386.559999999998</v>
      </c>
      <c r="F50" s="88">
        <f>D50-E50</f>
        <v>-22472.129999999997</v>
      </c>
    </row>
    <row r="51" spans="1:6" x14ac:dyDescent="0.2">
      <c r="A51" s="62"/>
      <c r="B51" s="49" t="s">
        <v>36</v>
      </c>
      <c r="C51" s="55" t="s">
        <v>37</v>
      </c>
      <c r="D51" s="12">
        <v>1000</v>
      </c>
      <c r="E51" s="12">
        <v>1000</v>
      </c>
      <c r="F51" s="32"/>
    </row>
    <row r="52" spans="1:6" ht="15" customHeight="1" x14ac:dyDescent="0.2">
      <c r="A52" s="62"/>
      <c r="B52" s="49" t="s">
        <v>329</v>
      </c>
      <c r="C52" s="55" t="s">
        <v>38</v>
      </c>
      <c r="D52" s="56">
        <v>0</v>
      </c>
      <c r="E52" s="56">
        <v>0</v>
      </c>
      <c r="F52" s="32"/>
    </row>
    <row r="53" spans="1:6" ht="14.25" customHeight="1" x14ac:dyDescent="0.2">
      <c r="A53" s="63"/>
      <c r="B53" s="49" t="s">
        <v>330</v>
      </c>
      <c r="C53" s="55" t="s">
        <v>6</v>
      </c>
      <c r="D53" s="12">
        <v>14000</v>
      </c>
      <c r="E53" s="12">
        <v>15000</v>
      </c>
    </row>
    <row r="54" spans="1:6" ht="15" customHeight="1" x14ac:dyDescent="0.2">
      <c r="A54" s="47"/>
      <c r="B54" s="49" t="s">
        <v>332</v>
      </c>
      <c r="C54" s="55" t="s">
        <v>286</v>
      </c>
      <c r="D54" s="12">
        <v>13000</v>
      </c>
      <c r="E54" s="12">
        <f>10000+1000</f>
        <v>11000</v>
      </c>
    </row>
    <row r="55" spans="1:6" ht="28.5" x14ac:dyDescent="0.2">
      <c r="A55" s="52"/>
      <c r="B55" s="49" t="s">
        <v>333</v>
      </c>
      <c r="C55" s="55" t="s">
        <v>220</v>
      </c>
      <c r="D55" s="12">
        <v>0</v>
      </c>
      <c r="E55" s="12">
        <v>0</v>
      </c>
    </row>
    <row r="56" spans="1:6" ht="15" customHeight="1" x14ac:dyDescent="0.2">
      <c r="A56" s="47"/>
      <c r="B56" s="49" t="s">
        <v>334</v>
      </c>
      <c r="C56" s="55" t="s">
        <v>289</v>
      </c>
      <c r="D56" s="12">
        <v>1700</v>
      </c>
      <c r="E56" s="12">
        <v>2000</v>
      </c>
    </row>
    <row r="57" spans="1:6" x14ac:dyDescent="0.2">
      <c r="A57" s="47"/>
      <c r="B57" s="49" t="s">
        <v>215</v>
      </c>
      <c r="C57" s="55" t="s">
        <v>274</v>
      </c>
      <c r="D57" s="12">
        <v>0</v>
      </c>
      <c r="E57" s="12">
        <v>0</v>
      </c>
    </row>
    <row r="58" spans="1:6" x14ac:dyDescent="0.2">
      <c r="B58" s="49" t="s">
        <v>335</v>
      </c>
      <c r="C58" s="55" t="s">
        <v>39</v>
      </c>
      <c r="D58" s="56">
        <v>0</v>
      </c>
      <c r="E58" s="56">
        <v>0</v>
      </c>
    </row>
    <row r="59" spans="1:6" x14ac:dyDescent="0.2">
      <c r="B59" s="49" t="s">
        <v>403</v>
      </c>
      <c r="C59" s="55" t="s">
        <v>402</v>
      </c>
      <c r="D59" s="56">
        <v>4714.43</v>
      </c>
      <c r="E59" s="56">
        <v>28286.560000000001</v>
      </c>
    </row>
    <row r="60" spans="1:6" x14ac:dyDescent="0.2">
      <c r="B60" s="49" t="s">
        <v>336</v>
      </c>
      <c r="C60" s="55" t="s">
        <v>222</v>
      </c>
      <c r="D60" s="12">
        <v>500</v>
      </c>
      <c r="E60" s="12">
        <f>2000-1900</f>
        <v>100</v>
      </c>
    </row>
    <row r="61" spans="1:6" x14ac:dyDescent="0.2">
      <c r="B61" s="49" t="s">
        <v>337</v>
      </c>
      <c r="C61" s="55" t="s">
        <v>40</v>
      </c>
      <c r="D61" s="12">
        <v>0</v>
      </c>
      <c r="E61" s="12">
        <v>0</v>
      </c>
    </row>
    <row r="62" spans="1:6" x14ac:dyDescent="0.2">
      <c r="B62" s="49" t="s">
        <v>401</v>
      </c>
      <c r="C62" s="55" t="s">
        <v>41</v>
      </c>
      <c r="D62" s="12">
        <v>0</v>
      </c>
      <c r="E62" s="12">
        <v>0</v>
      </c>
    </row>
    <row r="63" spans="1:6" ht="30" x14ac:dyDescent="0.2">
      <c r="C63" s="39" t="s">
        <v>331</v>
      </c>
      <c r="D63" s="54">
        <f>SUM(D64:D64)</f>
        <v>66299.740000000005</v>
      </c>
      <c r="E63" s="54">
        <f>SUM(E64:E64)</f>
        <v>95028.92</v>
      </c>
      <c r="F63" s="88">
        <f>D63-E63</f>
        <v>-28729.179999999993</v>
      </c>
    </row>
    <row r="64" spans="1:6" ht="15" x14ac:dyDescent="0.2">
      <c r="B64" s="49" t="s">
        <v>338</v>
      </c>
      <c r="C64" s="55" t="s">
        <v>287</v>
      </c>
      <c r="D64" s="56">
        <v>66299.740000000005</v>
      </c>
      <c r="E64" s="56">
        <v>95028.92</v>
      </c>
      <c r="F64" s="2"/>
    </row>
    <row r="65" spans="1:9" ht="15" x14ac:dyDescent="0.2">
      <c r="B65" s="49"/>
      <c r="C65" s="55"/>
      <c r="D65" s="56"/>
      <c r="E65" s="56"/>
      <c r="F65" s="29"/>
    </row>
    <row r="66" spans="1:9" ht="31.5" x14ac:dyDescent="0.2">
      <c r="A66" s="64" t="s">
        <v>216</v>
      </c>
      <c r="B66" s="65"/>
      <c r="C66" s="66"/>
      <c r="D66" s="67">
        <f>D4+D30+D40+D44+D49</f>
        <v>2006615.88</v>
      </c>
      <c r="E66" s="67">
        <f>E4+E30+E40+E44+E49</f>
        <v>2054253.6500000001</v>
      </c>
      <c r="F66" s="30">
        <f>D66-E66</f>
        <v>-47637.770000000251</v>
      </c>
    </row>
    <row r="67" spans="1:9" ht="15.75" x14ac:dyDescent="0.2">
      <c r="A67" s="68"/>
      <c r="B67" s="69"/>
      <c r="C67" s="70"/>
      <c r="D67" s="11"/>
      <c r="E67" s="10"/>
      <c r="F67" s="37">
        <f>D66/E66-1</f>
        <v>-2.3189818842478505E-2</v>
      </c>
    </row>
    <row r="68" spans="1:9" ht="30" x14ac:dyDescent="0.2">
      <c r="A68" s="38" t="s">
        <v>42</v>
      </c>
      <c r="D68" s="10"/>
    </row>
    <row r="69" spans="1:9" ht="15" x14ac:dyDescent="0.2">
      <c r="B69" s="41" t="s">
        <v>43</v>
      </c>
      <c r="C69" s="4"/>
      <c r="D69" s="53">
        <f>D70+D77</f>
        <v>46500</v>
      </c>
      <c r="E69" s="53">
        <f>E70+E77</f>
        <v>38800</v>
      </c>
      <c r="F69" s="30">
        <f>D69-E69</f>
        <v>7700</v>
      </c>
    </row>
    <row r="70" spans="1:9" ht="15" x14ac:dyDescent="0.2">
      <c r="C70" s="39" t="s">
        <v>44</v>
      </c>
      <c r="D70" s="42">
        <f>SUM(D71:D76)</f>
        <v>24500</v>
      </c>
      <c r="E70" s="42">
        <f>SUM(E71:E76)</f>
        <v>31300</v>
      </c>
      <c r="F70" s="33">
        <f>D69/E69-1</f>
        <v>0.19845360824742264</v>
      </c>
    </row>
    <row r="71" spans="1:9" ht="14.25" customHeight="1" x14ac:dyDescent="0.2">
      <c r="B71" s="49" t="s">
        <v>45</v>
      </c>
      <c r="C71" s="55" t="s">
        <v>46</v>
      </c>
      <c r="D71" s="12">
        <v>0</v>
      </c>
      <c r="E71" s="12">
        <v>0</v>
      </c>
    </row>
    <row r="72" spans="1:9" x14ac:dyDescent="0.2">
      <c r="B72" s="49" t="s">
        <v>47</v>
      </c>
      <c r="C72" s="55" t="s">
        <v>48</v>
      </c>
      <c r="D72" s="12">
        <v>1000</v>
      </c>
      <c r="E72" s="12">
        <v>6000</v>
      </c>
      <c r="F72" s="13"/>
    </row>
    <row r="73" spans="1:9" x14ac:dyDescent="0.2">
      <c r="B73" s="49" t="s">
        <v>49</v>
      </c>
      <c r="C73" s="55" t="s">
        <v>50</v>
      </c>
      <c r="D73" s="12">
        <v>4000</v>
      </c>
      <c r="E73" s="12">
        <v>4000</v>
      </c>
    </row>
    <row r="74" spans="1:9" x14ac:dyDescent="0.2">
      <c r="B74" s="49" t="s">
        <v>51</v>
      </c>
      <c r="C74" s="55" t="s">
        <v>52</v>
      </c>
      <c r="D74" s="12">
        <v>13000</v>
      </c>
      <c r="E74" s="12">
        <v>13000</v>
      </c>
    </row>
    <row r="75" spans="1:9" x14ac:dyDescent="0.2">
      <c r="B75" s="49" t="s">
        <v>53</v>
      </c>
      <c r="C75" s="55" t="s">
        <v>57</v>
      </c>
      <c r="D75" s="12">
        <v>4000</v>
      </c>
      <c r="E75" s="12">
        <v>5800</v>
      </c>
      <c r="I75" s="13"/>
    </row>
    <row r="76" spans="1:9" ht="17.25" customHeight="1" x14ac:dyDescent="0.2">
      <c r="B76" s="49" t="s">
        <v>275</v>
      </c>
      <c r="C76" s="55" t="s">
        <v>276</v>
      </c>
      <c r="D76" s="12">
        <v>2500</v>
      </c>
      <c r="E76" s="12">
        <v>2500</v>
      </c>
      <c r="I76" s="13"/>
    </row>
    <row r="77" spans="1:9" ht="15" x14ac:dyDescent="0.2">
      <c r="C77" s="39" t="s">
        <v>54</v>
      </c>
      <c r="D77" s="42">
        <f>SUM(D78:D83)</f>
        <v>22000</v>
      </c>
      <c r="E77" s="42">
        <f t="shared" ref="E77" si="1">SUM(E78:E83)</f>
        <v>7500</v>
      </c>
      <c r="I77" s="14"/>
    </row>
    <row r="78" spans="1:9" x14ac:dyDescent="0.2">
      <c r="B78" s="49" t="s">
        <v>359</v>
      </c>
      <c r="C78" s="55" t="s">
        <v>56</v>
      </c>
      <c r="D78" s="12">
        <v>1000</v>
      </c>
      <c r="E78" s="12">
        <v>1000</v>
      </c>
      <c r="I78" s="13"/>
    </row>
    <row r="79" spans="1:9" x14ac:dyDescent="0.2">
      <c r="B79" s="49" t="s">
        <v>413</v>
      </c>
      <c r="C79" s="55" t="s">
        <v>414</v>
      </c>
      <c r="D79" s="12">
        <v>1000</v>
      </c>
      <c r="E79" s="12">
        <v>0</v>
      </c>
      <c r="I79" s="13"/>
    </row>
    <row r="80" spans="1:9" x14ac:dyDescent="0.2">
      <c r="B80" s="49" t="s">
        <v>55</v>
      </c>
      <c r="C80" s="55" t="s">
        <v>50</v>
      </c>
      <c r="D80" s="12">
        <v>4000</v>
      </c>
      <c r="E80" s="12">
        <v>2500</v>
      </c>
      <c r="I80" s="13"/>
    </row>
    <row r="81" spans="2:9" x14ac:dyDescent="0.2">
      <c r="B81" s="49" t="s">
        <v>422</v>
      </c>
      <c r="C81" s="55" t="s">
        <v>57</v>
      </c>
      <c r="D81" s="12">
        <v>1000</v>
      </c>
      <c r="E81" s="12">
        <v>1000</v>
      </c>
      <c r="I81" s="13"/>
    </row>
    <row r="82" spans="2:9" x14ac:dyDescent="0.2">
      <c r="B82" s="49" t="s">
        <v>360</v>
      </c>
      <c r="C82" s="55" t="s">
        <v>284</v>
      </c>
      <c r="D82" s="12">
        <v>5000</v>
      </c>
      <c r="E82" s="12">
        <v>3000</v>
      </c>
      <c r="I82" s="13"/>
    </row>
    <row r="83" spans="2:9" x14ac:dyDescent="0.2">
      <c r="B83" s="49" t="s">
        <v>423</v>
      </c>
      <c r="C83" s="55" t="s">
        <v>415</v>
      </c>
      <c r="D83" s="12">
        <v>10000</v>
      </c>
      <c r="E83" s="12">
        <v>0</v>
      </c>
      <c r="I83" s="13"/>
    </row>
    <row r="84" spans="2:9" ht="15" x14ac:dyDescent="0.2">
      <c r="B84" s="41" t="s">
        <v>58</v>
      </c>
      <c r="C84" s="4"/>
      <c r="D84" s="40">
        <f>D85+D96</f>
        <v>640440.35</v>
      </c>
      <c r="E84" s="40">
        <f>E85+E96</f>
        <v>658227.49000000011</v>
      </c>
      <c r="F84" s="30">
        <f>D84-E84</f>
        <v>-17787.14000000013</v>
      </c>
      <c r="I84" s="14"/>
    </row>
    <row r="85" spans="2:9" ht="15" x14ac:dyDescent="0.2">
      <c r="C85" s="39" t="s">
        <v>278</v>
      </c>
      <c r="D85" s="42">
        <f>SUM(D86:D94)</f>
        <v>94000</v>
      </c>
      <c r="E85" s="42">
        <f>SUM(E86:E94)</f>
        <v>98127</v>
      </c>
      <c r="F85" s="33">
        <f>D84/E84-1</f>
        <v>-2.702278508605005E-2</v>
      </c>
      <c r="I85" s="13"/>
    </row>
    <row r="86" spans="2:9" x14ac:dyDescent="0.2">
      <c r="B86" s="49" t="s">
        <v>59</v>
      </c>
      <c r="C86" s="55" t="s">
        <v>60</v>
      </c>
      <c r="D86" s="12">
        <v>58000</v>
      </c>
      <c r="E86" s="12">
        <v>65000</v>
      </c>
      <c r="I86" s="14"/>
    </row>
    <row r="87" spans="2:9" ht="28.5" x14ac:dyDescent="0.2">
      <c r="B87" s="49" t="s">
        <v>61</v>
      </c>
      <c r="C87" s="55" t="s">
        <v>424</v>
      </c>
      <c r="D87" s="12">
        <v>10000</v>
      </c>
      <c r="E87" s="12">
        <v>0</v>
      </c>
      <c r="I87" s="13"/>
    </row>
    <row r="88" spans="2:9" x14ac:dyDescent="0.2">
      <c r="B88" s="49" t="s">
        <v>63</v>
      </c>
      <c r="C88" s="55" t="s">
        <v>62</v>
      </c>
      <c r="D88" s="12">
        <v>0</v>
      </c>
      <c r="E88" s="12">
        <v>3627</v>
      </c>
      <c r="I88" s="13"/>
    </row>
    <row r="89" spans="2:9" x14ac:dyDescent="0.2">
      <c r="B89" s="49" t="s">
        <v>65</v>
      </c>
      <c r="C89" s="50" t="s">
        <v>425</v>
      </c>
      <c r="D89" s="12">
        <v>0</v>
      </c>
      <c r="E89" s="12">
        <v>0</v>
      </c>
      <c r="I89" s="14"/>
    </row>
    <row r="90" spans="2:9" x14ac:dyDescent="0.2">
      <c r="B90" s="49" t="s">
        <v>67</v>
      </c>
      <c r="C90" s="55" t="s">
        <v>64</v>
      </c>
      <c r="D90" s="12">
        <v>1500</v>
      </c>
      <c r="E90" s="12">
        <v>3500</v>
      </c>
      <c r="I90" s="13"/>
    </row>
    <row r="91" spans="2:9" x14ac:dyDescent="0.2">
      <c r="B91" s="49" t="s">
        <v>69</v>
      </c>
      <c r="C91" s="55" t="s">
        <v>66</v>
      </c>
      <c r="D91" s="12">
        <v>500</v>
      </c>
      <c r="E91" s="12">
        <v>500</v>
      </c>
    </row>
    <row r="92" spans="2:9" x14ac:dyDescent="0.2">
      <c r="B92" s="49" t="s">
        <v>361</v>
      </c>
      <c r="C92" s="55" t="s">
        <v>296</v>
      </c>
      <c r="D92" s="12">
        <v>3000</v>
      </c>
      <c r="E92" s="12">
        <v>3000</v>
      </c>
    </row>
    <row r="93" spans="2:9" ht="28.5" x14ac:dyDescent="0.2">
      <c r="B93" s="49" t="s">
        <v>426</v>
      </c>
      <c r="C93" s="50" t="s">
        <v>68</v>
      </c>
      <c r="D93" s="12">
        <v>6000</v>
      </c>
      <c r="E93" s="12">
        <v>7000</v>
      </c>
    </row>
    <row r="94" spans="2:9" x14ac:dyDescent="0.2">
      <c r="B94" s="49" t="s">
        <v>427</v>
      </c>
      <c r="C94" s="55" t="s">
        <v>428</v>
      </c>
      <c r="D94" s="12">
        <v>15000</v>
      </c>
      <c r="E94" s="12">
        <v>15500</v>
      </c>
    </row>
    <row r="95" spans="2:9" ht="28.5" x14ac:dyDescent="0.2">
      <c r="B95" s="49" t="s">
        <v>429</v>
      </c>
      <c r="C95" s="50" t="s">
        <v>430</v>
      </c>
      <c r="D95" s="12">
        <v>0</v>
      </c>
      <c r="E95" s="12">
        <v>0</v>
      </c>
    </row>
    <row r="96" spans="2:9" ht="15" x14ac:dyDescent="0.2">
      <c r="C96" s="39" t="s">
        <v>70</v>
      </c>
      <c r="D96" s="42">
        <f>SUM(D97:D139)</f>
        <v>546440.35</v>
      </c>
      <c r="E96" s="42">
        <f>SUM(E97:E139)</f>
        <v>560100.49000000011</v>
      </c>
    </row>
    <row r="97" spans="2:9" x14ac:dyDescent="0.2">
      <c r="B97" s="49" t="s">
        <v>71</v>
      </c>
      <c r="C97" s="55" t="s">
        <v>277</v>
      </c>
      <c r="D97" s="12">
        <v>18423.599999999999</v>
      </c>
      <c r="E97" s="12">
        <v>17798.5</v>
      </c>
      <c r="I97" s="6"/>
    </row>
    <row r="98" spans="2:9" x14ac:dyDescent="0.2">
      <c r="B98" s="49" t="s">
        <v>362</v>
      </c>
      <c r="C98" s="50" t="s">
        <v>112</v>
      </c>
      <c r="D98" s="12">
        <v>12276</v>
      </c>
      <c r="E98" s="12">
        <v>13291.29</v>
      </c>
      <c r="I98" s="6"/>
    </row>
    <row r="99" spans="2:9" x14ac:dyDescent="0.2">
      <c r="B99" s="49" t="s">
        <v>72</v>
      </c>
      <c r="C99" s="55" t="s">
        <v>223</v>
      </c>
      <c r="D99" s="12">
        <v>2500</v>
      </c>
      <c r="E99" s="12">
        <v>2500</v>
      </c>
    </row>
    <row r="100" spans="2:9" x14ac:dyDescent="0.2">
      <c r="B100" s="49" t="s">
        <v>73</v>
      </c>
      <c r="C100" s="50" t="s">
        <v>79</v>
      </c>
      <c r="D100" s="12">
        <v>6000</v>
      </c>
      <c r="E100" s="12">
        <v>6000</v>
      </c>
      <c r="I100" s="6"/>
    </row>
    <row r="101" spans="2:9" x14ac:dyDescent="0.2">
      <c r="B101" s="49" t="s">
        <v>74</v>
      </c>
      <c r="C101" s="55" t="s">
        <v>224</v>
      </c>
      <c r="D101" s="12">
        <v>10000</v>
      </c>
      <c r="E101" s="12">
        <v>10000</v>
      </c>
    </row>
    <row r="102" spans="2:9" x14ac:dyDescent="0.2">
      <c r="B102" s="49" t="s">
        <v>75</v>
      </c>
      <c r="C102" s="50" t="s">
        <v>81</v>
      </c>
      <c r="D102" s="12">
        <v>10000</v>
      </c>
      <c r="E102" s="12">
        <v>10000</v>
      </c>
    </row>
    <row r="103" spans="2:9" x14ac:dyDescent="0.2">
      <c r="B103" s="49" t="s">
        <v>76</v>
      </c>
      <c r="C103" s="55" t="s">
        <v>225</v>
      </c>
      <c r="D103" s="12">
        <v>5000</v>
      </c>
      <c r="E103" s="12">
        <v>5000</v>
      </c>
    </row>
    <row r="104" spans="2:9" x14ac:dyDescent="0.2">
      <c r="B104" s="49" t="s">
        <v>77</v>
      </c>
      <c r="C104" s="50" t="s">
        <v>83</v>
      </c>
      <c r="D104" s="12">
        <v>1500</v>
      </c>
      <c r="E104" s="12">
        <v>1500</v>
      </c>
    </row>
    <row r="105" spans="2:9" x14ac:dyDescent="0.2">
      <c r="B105" s="49" t="s">
        <v>78</v>
      </c>
      <c r="C105" s="55" t="s">
        <v>226</v>
      </c>
      <c r="D105" s="12">
        <v>1500</v>
      </c>
      <c r="E105" s="12">
        <v>1500</v>
      </c>
    </row>
    <row r="106" spans="2:9" x14ac:dyDescent="0.2">
      <c r="B106" s="49" t="s">
        <v>80</v>
      </c>
      <c r="C106" s="50" t="s">
        <v>85</v>
      </c>
      <c r="D106" s="12">
        <v>3350</v>
      </c>
      <c r="E106" s="12">
        <v>3350</v>
      </c>
    </row>
    <row r="107" spans="2:9" x14ac:dyDescent="0.2">
      <c r="B107" s="49" t="s">
        <v>82</v>
      </c>
      <c r="C107" s="55" t="s">
        <v>227</v>
      </c>
      <c r="D107" s="12">
        <v>2500</v>
      </c>
      <c r="E107" s="12">
        <v>2500</v>
      </c>
    </row>
    <row r="108" spans="2:9" x14ac:dyDescent="0.2">
      <c r="B108" s="49" t="s">
        <v>84</v>
      </c>
      <c r="C108" s="50" t="s">
        <v>365</v>
      </c>
      <c r="D108" s="12">
        <v>0</v>
      </c>
      <c r="E108" s="12">
        <v>0</v>
      </c>
    </row>
    <row r="109" spans="2:9" x14ac:dyDescent="0.2">
      <c r="B109" s="49" t="s">
        <v>86</v>
      </c>
      <c r="C109" s="55" t="s">
        <v>228</v>
      </c>
      <c r="D109" s="12">
        <v>100</v>
      </c>
      <c r="E109" s="12">
        <v>0</v>
      </c>
    </row>
    <row r="110" spans="2:9" x14ac:dyDescent="0.2">
      <c r="B110" s="49" t="s">
        <v>88</v>
      </c>
      <c r="C110" s="50" t="s">
        <v>279</v>
      </c>
      <c r="D110" s="12">
        <v>500</v>
      </c>
      <c r="E110" s="12">
        <v>500</v>
      </c>
    </row>
    <row r="111" spans="2:9" x14ac:dyDescent="0.2">
      <c r="B111" s="49" t="s">
        <v>90</v>
      </c>
      <c r="C111" s="50" t="s">
        <v>87</v>
      </c>
      <c r="D111" s="12">
        <v>30000</v>
      </c>
      <c r="E111" s="12">
        <v>30000</v>
      </c>
    </row>
    <row r="112" spans="2:9" x14ac:dyDescent="0.2">
      <c r="B112" s="49" t="s">
        <v>91</v>
      </c>
      <c r="C112" s="50" t="s">
        <v>89</v>
      </c>
      <c r="D112" s="12">
        <v>51000</v>
      </c>
      <c r="E112" s="12">
        <v>45000</v>
      </c>
    </row>
    <row r="113" spans="1:9" x14ac:dyDescent="0.2">
      <c r="B113" s="49" t="s">
        <v>363</v>
      </c>
      <c r="C113" s="50" t="s">
        <v>92</v>
      </c>
      <c r="D113" s="12">
        <v>3500</v>
      </c>
      <c r="E113" s="12">
        <v>0</v>
      </c>
    </row>
    <row r="114" spans="1:9" x14ac:dyDescent="0.2">
      <c r="B114" s="49" t="s">
        <v>93</v>
      </c>
      <c r="C114" s="55" t="s">
        <v>431</v>
      </c>
      <c r="D114" s="86">
        <v>500</v>
      </c>
      <c r="E114" s="12">
        <v>500</v>
      </c>
    </row>
    <row r="115" spans="1:9" x14ac:dyDescent="0.2">
      <c r="B115" s="49" t="s">
        <v>94</v>
      </c>
      <c r="C115" s="55" t="s">
        <v>263</v>
      </c>
      <c r="D115" s="12">
        <v>3500</v>
      </c>
      <c r="E115" s="12">
        <v>3500</v>
      </c>
    </row>
    <row r="116" spans="1:9" x14ac:dyDescent="0.2">
      <c r="B116" s="49" t="s">
        <v>95</v>
      </c>
      <c r="C116" s="55" t="s">
        <v>264</v>
      </c>
      <c r="D116" s="12">
        <v>25958.31</v>
      </c>
      <c r="E116" s="12">
        <v>23352.92</v>
      </c>
    </row>
    <row r="117" spans="1:9" x14ac:dyDescent="0.2">
      <c r="B117" s="49" t="s">
        <v>96</v>
      </c>
      <c r="C117" s="55" t="s">
        <v>265</v>
      </c>
      <c r="D117" s="12">
        <v>500</v>
      </c>
      <c r="E117" s="12">
        <v>1000</v>
      </c>
    </row>
    <row r="118" spans="1:9" x14ac:dyDescent="0.2">
      <c r="B118" s="49" t="s">
        <v>97</v>
      </c>
      <c r="C118" s="55" t="s">
        <v>432</v>
      </c>
      <c r="D118" s="12">
        <v>0</v>
      </c>
      <c r="E118" s="12">
        <v>0</v>
      </c>
    </row>
    <row r="119" spans="1:9" x14ac:dyDescent="0.2">
      <c r="B119" s="49" t="s">
        <v>98</v>
      </c>
      <c r="C119" s="55" t="s">
        <v>273</v>
      </c>
      <c r="D119" s="12">
        <v>15000</v>
      </c>
      <c r="E119" s="12">
        <v>8997.27</v>
      </c>
    </row>
    <row r="120" spans="1:9" x14ac:dyDescent="0.2">
      <c r="B120" s="49" t="s">
        <v>433</v>
      </c>
      <c r="C120" s="55" t="s">
        <v>285</v>
      </c>
      <c r="D120" s="12">
        <v>1000</v>
      </c>
      <c r="E120" s="12">
        <v>0</v>
      </c>
    </row>
    <row r="121" spans="1:9" x14ac:dyDescent="0.2">
      <c r="A121" s="71"/>
      <c r="B121" s="49" t="s">
        <v>100</v>
      </c>
      <c r="C121" s="60" t="s">
        <v>232</v>
      </c>
      <c r="D121" s="12">
        <v>59137.599999999999</v>
      </c>
      <c r="E121" s="12">
        <v>85938.69</v>
      </c>
      <c r="I121" s="6"/>
    </row>
    <row r="122" spans="1:9" x14ac:dyDescent="0.2">
      <c r="A122" s="71"/>
      <c r="B122" s="49" t="s">
        <v>102</v>
      </c>
      <c r="C122" s="50" t="s">
        <v>364</v>
      </c>
      <c r="D122" s="12">
        <v>0</v>
      </c>
      <c r="E122" s="12">
        <v>0</v>
      </c>
      <c r="I122" s="6"/>
    </row>
    <row r="123" spans="1:9" x14ac:dyDescent="0.2">
      <c r="A123" s="71"/>
      <c r="B123" s="49" t="s">
        <v>103</v>
      </c>
      <c r="C123" s="55" t="s">
        <v>233</v>
      </c>
      <c r="D123" s="12">
        <v>54787</v>
      </c>
      <c r="E123" s="12">
        <v>72884.27</v>
      </c>
    </row>
    <row r="124" spans="1:9" x14ac:dyDescent="0.2">
      <c r="B124" s="49" t="s">
        <v>104</v>
      </c>
      <c r="C124" s="55" t="s">
        <v>339</v>
      </c>
      <c r="D124" s="12">
        <v>9564</v>
      </c>
      <c r="E124" s="12">
        <v>20000</v>
      </c>
    </row>
    <row r="125" spans="1:9" x14ac:dyDescent="0.2">
      <c r="B125" s="49" t="s">
        <v>434</v>
      </c>
      <c r="C125" s="55" t="s">
        <v>210</v>
      </c>
      <c r="D125" s="12">
        <v>5000</v>
      </c>
      <c r="E125" s="12">
        <v>0</v>
      </c>
    </row>
    <row r="126" spans="1:9" ht="19.5" customHeight="1" x14ac:dyDescent="0.2">
      <c r="B126" s="49" t="s">
        <v>105</v>
      </c>
      <c r="C126" s="55" t="s">
        <v>229</v>
      </c>
      <c r="D126" s="12">
        <v>7430</v>
      </c>
      <c r="E126" s="12">
        <v>10686.37</v>
      </c>
    </row>
    <row r="127" spans="1:9" ht="24" customHeight="1" x14ac:dyDescent="0.2">
      <c r="B127" s="49" t="s">
        <v>106</v>
      </c>
      <c r="C127" s="55" t="s">
        <v>234</v>
      </c>
      <c r="D127" s="12">
        <f>17574.44</f>
        <v>17574.439999999999</v>
      </c>
      <c r="E127" s="12">
        <f>14471.08</f>
        <v>14471.08</v>
      </c>
    </row>
    <row r="128" spans="1:9" ht="16.5" customHeight="1" x14ac:dyDescent="0.2">
      <c r="B128" s="49" t="s">
        <v>435</v>
      </c>
      <c r="C128" s="50" t="s">
        <v>99</v>
      </c>
      <c r="D128" s="12">
        <v>110712.8</v>
      </c>
      <c r="E128" s="12">
        <v>105991.1</v>
      </c>
    </row>
    <row r="129" spans="2:9" ht="16.5" customHeight="1" x14ac:dyDescent="0.2">
      <c r="B129" s="49" t="s">
        <v>107</v>
      </c>
      <c r="C129" s="55" t="s">
        <v>437</v>
      </c>
      <c r="D129" s="12">
        <v>26036.6</v>
      </c>
      <c r="E129" s="12">
        <v>13500</v>
      </c>
    </row>
    <row r="130" spans="2:9" ht="16.5" customHeight="1" x14ac:dyDescent="0.2">
      <c r="B130" s="49" t="s">
        <v>436</v>
      </c>
      <c r="C130" s="50" t="s">
        <v>438</v>
      </c>
      <c r="D130" s="12">
        <v>0</v>
      </c>
      <c r="E130" s="12">
        <v>0</v>
      </c>
    </row>
    <row r="131" spans="2:9" x14ac:dyDescent="0.2">
      <c r="B131" s="49" t="s">
        <v>109</v>
      </c>
      <c r="C131" s="55" t="s">
        <v>101</v>
      </c>
      <c r="D131" s="12">
        <v>0</v>
      </c>
      <c r="E131" s="12">
        <v>200</v>
      </c>
    </row>
    <row r="132" spans="2:9" x14ac:dyDescent="0.2">
      <c r="B132" s="49" t="s">
        <v>111</v>
      </c>
      <c r="C132" s="55" t="s">
        <v>268</v>
      </c>
      <c r="D132" s="12">
        <v>5000</v>
      </c>
      <c r="E132" s="12">
        <v>6000</v>
      </c>
    </row>
    <row r="133" spans="2:9" x14ac:dyDescent="0.2">
      <c r="B133" s="49" t="s">
        <v>206</v>
      </c>
      <c r="C133" s="55" t="s">
        <v>148</v>
      </c>
      <c r="D133" s="12">
        <v>500</v>
      </c>
      <c r="E133" s="12">
        <v>500</v>
      </c>
    </row>
    <row r="134" spans="2:9" x14ac:dyDescent="0.2">
      <c r="B134" s="49" t="s">
        <v>209</v>
      </c>
      <c r="C134" s="55" t="s">
        <v>230</v>
      </c>
      <c r="D134" s="12">
        <v>7000</v>
      </c>
      <c r="E134" s="12">
        <v>4549</v>
      </c>
    </row>
    <row r="135" spans="2:9" x14ac:dyDescent="0.2">
      <c r="B135" s="49" t="s">
        <v>236</v>
      </c>
      <c r="C135" s="55" t="s">
        <v>235</v>
      </c>
      <c r="D135" s="12">
        <v>22790</v>
      </c>
      <c r="E135" s="12">
        <v>22790</v>
      </c>
    </row>
    <row r="136" spans="2:9" x14ac:dyDescent="0.2">
      <c r="B136" s="49" t="s">
        <v>270</v>
      </c>
      <c r="C136" s="55" t="s">
        <v>231</v>
      </c>
      <c r="D136" s="12">
        <f>6200+1000</f>
        <v>7200</v>
      </c>
      <c r="E136" s="12">
        <f>6200+1000</f>
        <v>7200</v>
      </c>
      <c r="I136" s="6"/>
    </row>
    <row r="137" spans="2:9" x14ac:dyDescent="0.2">
      <c r="B137" s="49" t="s">
        <v>271</v>
      </c>
      <c r="C137" s="55" t="s">
        <v>108</v>
      </c>
      <c r="D137" s="12">
        <v>1000</v>
      </c>
      <c r="E137" s="12">
        <v>1000</v>
      </c>
    </row>
    <row r="138" spans="2:9" x14ac:dyDescent="0.2">
      <c r="B138" s="49" t="s">
        <v>272</v>
      </c>
      <c r="C138" s="55" t="s">
        <v>110</v>
      </c>
      <c r="D138" s="12">
        <v>8100</v>
      </c>
      <c r="E138" s="12">
        <v>8100</v>
      </c>
      <c r="I138" s="6"/>
    </row>
    <row r="139" spans="2:9" x14ac:dyDescent="0.2">
      <c r="B139" s="49" t="s">
        <v>439</v>
      </c>
      <c r="C139" s="50" t="s">
        <v>237</v>
      </c>
      <c r="D139" s="12">
        <v>0</v>
      </c>
      <c r="E139" s="12">
        <v>0</v>
      </c>
    </row>
    <row r="140" spans="2:9" ht="30" x14ac:dyDescent="0.2">
      <c r="B140" s="41" t="s">
        <v>113</v>
      </c>
      <c r="C140" s="4"/>
      <c r="D140" s="40">
        <f>D141</f>
        <v>91146.22</v>
      </c>
      <c r="E140" s="40">
        <f>E141</f>
        <v>74070.44</v>
      </c>
      <c r="F140" s="30">
        <f>D140-E140</f>
        <v>17075.78</v>
      </c>
    </row>
    <row r="141" spans="2:9" ht="15" x14ac:dyDescent="0.2">
      <c r="C141" s="39" t="s">
        <v>114</v>
      </c>
      <c r="D141" s="42">
        <f>SUM(D142:D146)</f>
        <v>91146.22</v>
      </c>
      <c r="E141" s="42">
        <f>SUM(E142:E146)</f>
        <v>74070.44</v>
      </c>
      <c r="F141" s="33">
        <f>D140/E140-1</f>
        <v>0.23053434001472106</v>
      </c>
    </row>
    <row r="142" spans="2:9" x14ac:dyDescent="0.2">
      <c r="B142" s="49" t="s">
        <v>115</v>
      </c>
      <c r="C142" s="55" t="s">
        <v>238</v>
      </c>
      <c r="D142" s="12">
        <v>61000</v>
      </c>
      <c r="E142" s="12">
        <v>44770.44</v>
      </c>
    </row>
    <row r="143" spans="2:9" x14ac:dyDescent="0.2">
      <c r="B143" s="49" t="s">
        <v>116</v>
      </c>
      <c r="C143" s="55" t="s">
        <v>239</v>
      </c>
      <c r="D143" s="12">
        <v>1300</v>
      </c>
      <c r="E143" s="12">
        <v>1300</v>
      </c>
    </row>
    <row r="144" spans="2:9" x14ac:dyDescent="0.2">
      <c r="B144" s="49" t="s">
        <v>117</v>
      </c>
      <c r="C144" s="55" t="s">
        <v>240</v>
      </c>
      <c r="D144" s="12">
        <v>13000</v>
      </c>
      <c r="E144" s="12">
        <v>13000</v>
      </c>
    </row>
    <row r="145" spans="2:9" x14ac:dyDescent="0.2">
      <c r="B145" s="49" t="s">
        <v>118</v>
      </c>
      <c r="C145" s="50" t="s">
        <v>208</v>
      </c>
      <c r="D145" s="12">
        <v>8846.2199999999993</v>
      </c>
      <c r="E145" s="12">
        <v>8000</v>
      </c>
    </row>
    <row r="146" spans="2:9" x14ac:dyDescent="0.2">
      <c r="B146" s="49" t="s">
        <v>119</v>
      </c>
      <c r="C146" s="50" t="s">
        <v>288</v>
      </c>
      <c r="D146" s="12">
        <v>7000</v>
      </c>
      <c r="E146" s="12">
        <v>7000</v>
      </c>
    </row>
    <row r="147" spans="2:9" ht="15" x14ac:dyDescent="0.2">
      <c r="B147" s="41" t="s">
        <v>120</v>
      </c>
      <c r="C147" s="4"/>
      <c r="D147" s="40">
        <f>D148+D160+D168+D170+D172</f>
        <v>961132.20999999985</v>
      </c>
      <c r="E147" s="40">
        <f>E148+E160+E168+E170+E172</f>
        <v>968965.71999999986</v>
      </c>
      <c r="F147" s="30">
        <f>D147-E147</f>
        <v>-7833.5100000000093</v>
      </c>
    </row>
    <row r="148" spans="2:9" ht="15" x14ac:dyDescent="0.2">
      <c r="C148" s="39" t="s">
        <v>121</v>
      </c>
      <c r="D148" s="42">
        <f>SUM(D149:D159)</f>
        <v>752724.30999999982</v>
      </c>
      <c r="E148" s="42">
        <f>SUM(E149:E159)</f>
        <v>739254.75999999978</v>
      </c>
      <c r="F148" s="33">
        <f>D147/E147-1</f>
        <v>-8.0844036463952884E-3</v>
      </c>
      <c r="I148" s="6"/>
    </row>
    <row r="149" spans="2:9" x14ac:dyDescent="0.2">
      <c r="B149" s="49" t="s">
        <v>122</v>
      </c>
      <c r="C149" s="55" t="s">
        <v>440</v>
      </c>
      <c r="D149" s="12">
        <v>142513.72</v>
      </c>
      <c r="E149" s="12">
        <v>147377.53</v>
      </c>
      <c r="F149" s="13"/>
      <c r="I149" s="6"/>
    </row>
    <row r="150" spans="2:9" x14ac:dyDescent="0.2">
      <c r="B150" s="49" t="s">
        <v>123</v>
      </c>
      <c r="C150" s="55" t="s">
        <v>241</v>
      </c>
      <c r="D150" s="12">
        <v>419654.12</v>
      </c>
      <c r="E150" s="12">
        <v>405326.62</v>
      </c>
      <c r="F150" s="6"/>
      <c r="I150" s="6"/>
    </row>
    <row r="151" spans="2:9" ht="28.5" x14ac:dyDescent="0.2">
      <c r="B151" s="49" t="s">
        <v>124</v>
      </c>
      <c r="C151" s="50" t="s">
        <v>125</v>
      </c>
      <c r="D151" s="12">
        <v>45446.59</v>
      </c>
      <c r="E151" s="12">
        <v>45446.59</v>
      </c>
    </row>
    <row r="152" spans="2:9" x14ac:dyDescent="0.2">
      <c r="B152" s="49" t="s">
        <v>441</v>
      </c>
      <c r="C152" s="55" t="s">
        <v>242</v>
      </c>
      <c r="D152" s="12">
        <v>69534.67</v>
      </c>
      <c r="E152" s="12">
        <v>77632.83</v>
      </c>
    </row>
    <row r="153" spans="2:9" ht="28.5" x14ac:dyDescent="0.2">
      <c r="B153" s="49" t="s">
        <v>126</v>
      </c>
      <c r="C153" s="50" t="s">
        <v>291</v>
      </c>
      <c r="D153" s="12">
        <v>6539.82</v>
      </c>
      <c r="E153" s="12">
        <v>6539.82</v>
      </c>
      <c r="F153" s="31"/>
    </row>
    <row r="154" spans="2:9" x14ac:dyDescent="0.2">
      <c r="B154" s="49" t="s">
        <v>127</v>
      </c>
      <c r="C154" s="55" t="s">
        <v>442</v>
      </c>
      <c r="D154" s="12">
        <v>12278.11</v>
      </c>
      <c r="E154" s="12">
        <v>11910.21</v>
      </c>
      <c r="F154" s="31"/>
      <c r="I154" s="6"/>
    </row>
    <row r="155" spans="2:9" x14ac:dyDescent="0.2">
      <c r="B155" s="49" t="s">
        <v>128</v>
      </c>
      <c r="C155" s="55" t="s">
        <v>243</v>
      </c>
      <c r="D155" s="12">
        <v>39867.379999999997</v>
      </c>
      <c r="E155" s="12">
        <v>35631.26</v>
      </c>
    </row>
    <row r="156" spans="2:9" ht="28.5" x14ac:dyDescent="0.2">
      <c r="B156" s="49" t="s">
        <v>129</v>
      </c>
      <c r="C156" s="50" t="s">
        <v>292</v>
      </c>
      <c r="D156" s="12">
        <v>3533.69</v>
      </c>
      <c r="E156" s="12">
        <v>3533.69</v>
      </c>
      <c r="F156" s="31"/>
    </row>
    <row r="157" spans="2:9" x14ac:dyDescent="0.2">
      <c r="B157" s="49" t="s">
        <v>130</v>
      </c>
      <c r="C157" s="55" t="s">
        <v>244</v>
      </c>
      <c r="D157" s="12">
        <v>5239.7700000000004</v>
      </c>
      <c r="E157" s="12">
        <v>5239.7700000000004</v>
      </c>
    </row>
    <row r="158" spans="2:9" ht="28.5" x14ac:dyDescent="0.2">
      <c r="B158" s="49" t="s">
        <v>131</v>
      </c>
      <c r="C158" s="50" t="s">
        <v>293</v>
      </c>
      <c r="D158" s="12">
        <v>616.44000000000005</v>
      </c>
      <c r="E158" s="12">
        <v>616.44000000000005</v>
      </c>
      <c r="F158" s="31"/>
    </row>
    <row r="159" spans="2:9" x14ac:dyDescent="0.2">
      <c r="B159" s="49" t="s">
        <v>290</v>
      </c>
      <c r="C159" s="55" t="s">
        <v>283</v>
      </c>
      <c r="D159" s="12">
        <v>7500</v>
      </c>
      <c r="E159" s="12">
        <v>0</v>
      </c>
      <c r="F159" s="31"/>
    </row>
    <row r="160" spans="2:9" ht="15" x14ac:dyDescent="0.2">
      <c r="C160" s="39" t="s">
        <v>132</v>
      </c>
      <c r="D160" s="42">
        <f>SUM(D161:D167)</f>
        <v>204339.75</v>
      </c>
      <c r="E160" s="42">
        <f>SUM(E161:E167)</f>
        <v>205302.06</v>
      </c>
    </row>
    <row r="161" spans="2:9" x14ac:dyDescent="0.2">
      <c r="B161" s="49" t="s">
        <v>133</v>
      </c>
      <c r="C161" s="55" t="s">
        <v>443</v>
      </c>
      <c r="D161" s="12">
        <v>40945.85</v>
      </c>
      <c r="E161" s="12">
        <v>42160.47</v>
      </c>
      <c r="I161" s="6"/>
    </row>
    <row r="162" spans="2:9" x14ac:dyDescent="0.2">
      <c r="B162" s="49" t="s">
        <v>134</v>
      </c>
      <c r="C162" s="55" t="s">
        <v>245</v>
      </c>
      <c r="D162" s="12">
        <v>135621.94</v>
      </c>
      <c r="E162" s="12">
        <v>138102.18</v>
      </c>
      <c r="I162" s="6"/>
    </row>
    <row r="163" spans="2:9" ht="30" customHeight="1" x14ac:dyDescent="0.2">
      <c r="B163" s="49" t="s">
        <v>135</v>
      </c>
      <c r="C163" s="50" t="s">
        <v>136</v>
      </c>
      <c r="D163" s="12">
        <v>14826.04</v>
      </c>
      <c r="E163" s="12">
        <v>14826.04</v>
      </c>
    </row>
    <row r="164" spans="2:9" ht="15" customHeight="1" x14ac:dyDescent="0.2">
      <c r="B164" s="49" t="s">
        <v>366</v>
      </c>
      <c r="C164" s="55" t="s">
        <v>297</v>
      </c>
      <c r="D164" s="12">
        <v>2000</v>
      </c>
      <c r="E164" s="12">
        <v>0</v>
      </c>
    </row>
    <row r="165" spans="2:9" x14ac:dyDescent="0.2">
      <c r="B165" s="49" t="s">
        <v>137</v>
      </c>
      <c r="C165" s="55" t="s">
        <v>247</v>
      </c>
      <c r="D165" s="12">
        <v>2614.8000000000002</v>
      </c>
      <c r="E165" s="12">
        <v>2614.8000000000002</v>
      </c>
    </row>
    <row r="166" spans="2:9" x14ac:dyDescent="0.2">
      <c r="B166" s="49" t="s">
        <v>138</v>
      </c>
      <c r="C166" s="55" t="s">
        <v>246</v>
      </c>
      <c r="D166" s="12">
        <v>7004.79</v>
      </c>
      <c r="E166" s="12">
        <f>4538.57+1060</f>
        <v>5598.57</v>
      </c>
    </row>
    <row r="167" spans="2:9" ht="14.25" customHeight="1" x14ac:dyDescent="0.2">
      <c r="B167" s="49" t="s">
        <v>139</v>
      </c>
      <c r="C167" s="50" t="s">
        <v>298</v>
      </c>
      <c r="D167" s="12">
        <v>1326.33</v>
      </c>
      <c r="E167" s="12">
        <v>2000</v>
      </c>
    </row>
    <row r="168" spans="2:9" ht="15" x14ac:dyDescent="0.2">
      <c r="C168" s="39" t="s">
        <v>140</v>
      </c>
      <c r="D168" s="42">
        <f>D169</f>
        <v>0</v>
      </c>
      <c r="E168" s="42">
        <f>E169</f>
        <v>0</v>
      </c>
    </row>
    <row r="169" spans="2:9" x14ac:dyDescent="0.2">
      <c r="B169" s="49" t="s">
        <v>141</v>
      </c>
      <c r="C169" s="55" t="s">
        <v>248</v>
      </c>
      <c r="D169" s="12">
        <v>0</v>
      </c>
      <c r="E169" s="12">
        <v>0</v>
      </c>
    </row>
    <row r="170" spans="2:9" ht="15" x14ac:dyDescent="0.2">
      <c r="C170" s="39" t="s">
        <v>142</v>
      </c>
      <c r="D170" s="42">
        <f>D171</f>
        <v>0</v>
      </c>
      <c r="E170" s="42">
        <f>E171</f>
        <v>0</v>
      </c>
    </row>
    <row r="171" spans="2:9" x14ac:dyDescent="0.2">
      <c r="B171" s="49" t="s">
        <v>143</v>
      </c>
      <c r="C171" s="55" t="s">
        <v>249</v>
      </c>
      <c r="D171" s="6">
        <v>0</v>
      </c>
      <c r="E171" s="6">
        <v>0</v>
      </c>
    </row>
    <row r="172" spans="2:9" ht="15" x14ac:dyDescent="0.2">
      <c r="C172" s="39" t="s">
        <v>144</v>
      </c>
      <c r="D172" s="42">
        <f>SUM(D173:D175)</f>
        <v>4068.15</v>
      </c>
      <c r="E172" s="42">
        <f>SUM(E173:E175)</f>
        <v>24408.9</v>
      </c>
    </row>
    <row r="173" spans="2:9" x14ac:dyDescent="0.2">
      <c r="B173" s="49" t="s">
        <v>145</v>
      </c>
      <c r="C173" s="55" t="s">
        <v>146</v>
      </c>
      <c r="D173" s="6">
        <v>0</v>
      </c>
      <c r="E173" s="6">
        <v>0</v>
      </c>
    </row>
    <row r="174" spans="2:9" x14ac:dyDescent="0.2">
      <c r="B174" s="49" t="s">
        <v>147</v>
      </c>
      <c r="C174" s="55" t="s">
        <v>404</v>
      </c>
      <c r="D174" s="6">
        <v>4068.15</v>
      </c>
      <c r="E174" s="6">
        <v>24408.9</v>
      </c>
      <c r="I174" s="6"/>
    </row>
    <row r="175" spans="2:9" x14ac:dyDescent="0.2">
      <c r="B175" s="49" t="s">
        <v>444</v>
      </c>
      <c r="C175" s="55" t="s">
        <v>445</v>
      </c>
      <c r="D175" s="6">
        <v>0</v>
      </c>
      <c r="E175" s="6">
        <v>0</v>
      </c>
    </row>
    <row r="176" spans="2:9" ht="30" x14ac:dyDescent="0.2">
      <c r="B176" s="41" t="s">
        <v>149</v>
      </c>
      <c r="C176" s="4"/>
      <c r="D176" s="40">
        <f>D177+D184+D199+D201</f>
        <v>85215.81</v>
      </c>
      <c r="E176" s="40">
        <f>E177+E184+E199+E201</f>
        <v>109224.95999999999</v>
      </c>
      <c r="F176" s="30">
        <f>D176-E176</f>
        <v>-24009.149999999994</v>
      </c>
    </row>
    <row r="177" spans="2:6" ht="15" x14ac:dyDescent="0.2">
      <c r="B177" s="15"/>
      <c r="C177" s="39" t="s">
        <v>369</v>
      </c>
      <c r="D177" s="42">
        <f>SUM(D178:D183)</f>
        <v>7473.7000000000007</v>
      </c>
      <c r="E177" s="42">
        <f>SUM(E178:E183)</f>
        <v>36448.9</v>
      </c>
      <c r="F177" s="33">
        <f>D176/E176-1</f>
        <v>-0.21981376784207562</v>
      </c>
    </row>
    <row r="178" spans="2:6" ht="15" x14ac:dyDescent="0.2">
      <c r="B178" s="49" t="s">
        <v>150</v>
      </c>
      <c r="C178" s="5" t="s">
        <v>368</v>
      </c>
      <c r="D178" s="12">
        <v>0</v>
      </c>
      <c r="E178" s="12">
        <v>0</v>
      </c>
      <c r="F178" s="2"/>
    </row>
    <row r="179" spans="2:6" x14ac:dyDescent="0.2">
      <c r="B179" s="49" t="s">
        <v>151</v>
      </c>
      <c r="C179" s="5" t="s">
        <v>367</v>
      </c>
      <c r="D179" s="12">
        <v>0</v>
      </c>
      <c r="E179" s="12">
        <v>0</v>
      </c>
    </row>
    <row r="180" spans="2:6" ht="28.5" x14ac:dyDescent="0.2">
      <c r="B180" s="49" t="s">
        <v>152</v>
      </c>
      <c r="C180" s="5" t="s">
        <v>281</v>
      </c>
      <c r="D180" s="12">
        <v>0</v>
      </c>
      <c r="E180" s="12">
        <v>0</v>
      </c>
    </row>
    <row r="181" spans="2:6" ht="28.5" x14ac:dyDescent="0.2">
      <c r="B181" s="49" t="s">
        <v>153</v>
      </c>
      <c r="C181" s="5" t="s">
        <v>280</v>
      </c>
      <c r="D181" s="12">
        <v>1448.9</v>
      </c>
      <c r="E181" s="12">
        <v>1448.9</v>
      </c>
    </row>
    <row r="182" spans="2:6" x14ac:dyDescent="0.2">
      <c r="B182" s="49" t="s">
        <v>154</v>
      </c>
      <c r="C182" s="5" t="s">
        <v>282</v>
      </c>
      <c r="D182" s="12">
        <v>6024.8</v>
      </c>
      <c r="E182" s="12">
        <v>35000</v>
      </c>
    </row>
    <row r="183" spans="2:6" ht="30" x14ac:dyDescent="0.2">
      <c r="B183" s="49" t="s">
        <v>155</v>
      </c>
      <c r="C183" s="15" t="s">
        <v>156</v>
      </c>
      <c r="D183" s="12">
        <v>0</v>
      </c>
      <c r="E183" s="12">
        <v>0</v>
      </c>
    </row>
    <row r="184" spans="2:6" ht="15" x14ac:dyDescent="0.2">
      <c r="B184" s="15"/>
      <c r="C184" s="39" t="s">
        <v>157</v>
      </c>
      <c r="D184" s="42">
        <f>SUM(D185:D198)</f>
        <v>77742.11</v>
      </c>
      <c r="E184" s="42">
        <f t="shared" ref="E184" si="2">SUM(E185:E198)</f>
        <v>72776.06</v>
      </c>
      <c r="F184" s="13"/>
    </row>
    <row r="185" spans="2:6" x14ac:dyDescent="0.2">
      <c r="B185" s="49" t="s">
        <v>158</v>
      </c>
      <c r="C185" s="5" t="s">
        <v>212</v>
      </c>
      <c r="D185" s="12">
        <f>36377.23-D186</f>
        <v>23657.130000000005</v>
      </c>
      <c r="E185" s="12">
        <f>35117.96-E186</f>
        <v>22397.86</v>
      </c>
    </row>
    <row r="186" spans="2:6" ht="15" x14ac:dyDescent="0.2">
      <c r="B186" s="49" t="s">
        <v>159</v>
      </c>
      <c r="C186" s="15" t="s">
        <v>417</v>
      </c>
      <c r="D186" s="12">
        <v>12720.1</v>
      </c>
      <c r="E186" s="12">
        <v>12720.1</v>
      </c>
    </row>
    <row r="187" spans="2:6" x14ac:dyDescent="0.2">
      <c r="B187" s="49" t="s">
        <v>160</v>
      </c>
      <c r="C187" s="5" t="s">
        <v>250</v>
      </c>
      <c r="D187" s="12">
        <v>7387.58</v>
      </c>
      <c r="E187" s="12">
        <v>6380.08</v>
      </c>
    </row>
    <row r="188" spans="2:6" ht="15" x14ac:dyDescent="0.2">
      <c r="B188" s="49" t="s">
        <v>161</v>
      </c>
      <c r="C188" s="15" t="s">
        <v>294</v>
      </c>
      <c r="D188" s="12">
        <v>894.34</v>
      </c>
      <c r="E188" s="12">
        <v>894.34</v>
      </c>
    </row>
    <row r="189" spans="2:6" x14ac:dyDescent="0.2">
      <c r="B189" s="49" t="s">
        <v>162</v>
      </c>
      <c r="C189" s="5" t="s">
        <v>251</v>
      </c>
      <c r="D189" s="12">
        <v>16660.21</v>
      </c>
      <c r="E189" s="12">
        <v>15905.68</v>
      </c>
      <c r="F189" s="12"/>
    </row>
    <row r="190" spans="2:6" ht="15" x14ac:dyDescent="0.2">
      <c r="B190" s="49" t="s">
        <v>163</v>
      </c>
      <c r="C190" s="15" t="s">
        <v>340</v>
      </c>
      <c r="D190" s="12">
        <v>779.9</v>
      </c>
      <c r="E190" s="12">
        <v>0</v>
      </c>
    </row>
    <row r="191" spans="2:6" x14ac:dyDescent="0.2">
      <c r="B191" s="49" t="s">
        <v>213</v>
      </c>
      <c r="C191" s="5" t="s">
        <v>252</v>
      </c>
      <c r="D191" s="12">
        <v>2013</v>
      </c>
      <c r="E191" s="12">
        <v>2013</v>
      </c>
    </row>
    <row r="192" spans="2:6" ht="30" x14ac:dyDescent="0.2">
      <c r="B192" s="49" t="s">
        <v>214</v>
      </c>
      <c r="C192" s="15" t="s">
        <v>253</v>
      </c>
      <c r="D192" s="12">
        <v>0</v>
      </c>
      <c r="E192" s="12">
        <v>0</v>
      </c>
    </row>
    <row r="193" spans="2:6" x14ac:dyDescent="0.2">
      <c r="B193" s="49" t="s">
        <v>255</v>
      </c>
      <c r="C193" s="5" t="s">
        <v>254</v>
      </c>
      <c r="D193" s="12">
        <v>2441.7199999999998</v>
      </c>
      <c r="E193" s="12">
        <v>2254.08</v>
      </c>
    </row>
    <row r="194" spans="2:6" ht="15" x14ac:dyDescent="0.2">
      <c r="B194" s="49" t="s">
        <v>258</v>
      </c>
      <c r="C194" s="15" t="s">
        <v>256</v>
      </c>
      <c r="D194" s="12">
        <v>836.87</v>
      </c>
      <c r="E194" s="12">
        <v>586.87</v>
      </c>
    </row>
    <row r="195" spans="2:6" x14ac:dyDescent="0.2">
      <c r="B195" s="49" t="s">
        <v>259</v>
      </c>
      <c r="C195" s="5" t="s">
        <v>257</v>
      </c>
      <c r="D195" s="12">
        <v>710.89</v>
      </c>
      <c r="E195" s="12">
        <v>710.89</v>
      </c>
    </row>
    <row r="196" spans="2:6" x14ac:dyDescent="0.2">
      <c r="B196" s="49" t="s">
        <v>260</v>
      </c>
      <c r="C196" s="5" t="s">
        <v>446</v>
      </c>
      <c r="D196" s="12">
        <v>8764.1</v>
      </c>
      <c r="E196" s="12">
        <v>8296.5</v>
      </c>
    </row>
    <row r="197" spans="2:6" ht="15" x14ac:dyDescent="0.2">
      <c r="B197" s="49" t="s">
        <v>409</v>
      </c>
      <c r="C197" s="15" t="s">
        <v>447</v>
      </c>
      <c r="D197" s="12">
        <v>306.67</v>
      </c>
      <c r="E197" s="12">
        <v>306.66000000000003</v>
      </c>
    </row>
    <row r="198" spans="2:6" ht="30" x14ac:dyDescent="0.2">
      <c r="B198" s="49" t="s">
        <v>416</v>
      </c>
      <c r="C198" s="15" t="s">
        <v>448</v>
      </c>
      <c r="D198" s="12">
        <v>569.6</v>
      </c>
      <c r="E198" s="12">
        <v>310</v>
      </c>
    </row>
    <row r="199" spans="2:6" ht="15" x14ac:dyDescent="0.2">
      <c r="C199" s="39" t="s">
        <v>164</v>
      </c>
      <c r="D199" s="42">
        <f>D200</f>
        <v>0</v>
      </c>
      <c r="E199" s="42">
        <f>E200</f>
        <v>0</v>
      </c>
    </row>
    <row r="200" spans="2:6" x14ac:dyDescent="0.2">
      <c r="B200" s="49" t="s">
        <v>165</v>
      </c>
      <c r="C200" s="55" t="s">
        <v>166</v>
      </c>
      <c r="D200" s="12">
        <v>0</v>
      </c>
      <c r="E200" s="12">
        <v>0</v>
      </c>
    </row>
    <row r="201" spans="2:6" ht="30" x14ac:dyDescent="0.2">
      <c r="C201" s="39" t="s">
        <v>168</v>
      </c>
      <c r="D201" s="42">
        <f>D202</f>
        <v>0</v>
      </c>
      <c r="E201" s="42">
        <f>E202</f>
        <v>0</v>
      </c>
    </row>
    <row r="202" spans="2:6" ht="28.5" x14ac:dyDescent="0.2">
      <c r="B202" s="49" t="s">
        <v>169</v>
      </c>
      <c r="C202" s="55" t="s">
        <v>167</v>
      </c>
      <c r="D202" s="12">
        <v>0</v>
      </c>
      <c r="E202" s="12">
        <v>0</v>
      </c>
    </row>
    <row r="203" spans="2:6" ht="25.5" customHeight="1" x14ac:dyDescent="0.2">
      <c r="B203" s="89" t="s">
        <v>170</v>
      </c>
      <c r="C203" s="90"/>
      <c r="D203" s="40">
        <f>D204+D207+D210+D213</f>
        <v>0</v>
      </c>
      <c r="E203" s="40">
        <f>E204+E207+E210+E213</f>
        <v>0</v>
      </c>
      <c r="F203" s="30">
        <f>D203-E203</f>
        <v>0</v>
      </c>
    </row>
    <row r="204" spans="2:6" ht="30" x14ac:dyDescent="0.2">
      <c r="B204" s="15"/>
      <c r="C204" s="39" t="s">
        <v>171</v>
      </c>
      <c r="D204" s="42">
        <f>SUM(D205:D206)</f>
        <v>0</v>
      </c>
      <c r="E204" s="42">
        <f>SUM(E205:E206)</f>
        <v>0</v>
      </c>
      <c r="F204" s="33"/>
    </row>
    <row r="205" spans="2:6" x14ac:dyDescent="0.2">
      <c r="B205" s="49" t="s">
        <v>172</v>
      </c>
      <c r="C205" s="55" t="s">
        <v>173</v>
      </c>
      <c r="D205" s="12">
        <v>0</v>
      </c>
      <c r="E205" s="12">
        <v>0</v>
      </c>
    </row>
    <row r="206" spans="2:6" x14ac:dyDescent="0.2">
      <c r="B206" s="49" t="s">
        <v>174</v>
      </c>
      <c r="C206" s="55" t="s">
        <v>175</v>
      </c>
      <c r="D206" s="12">
        <v>0</v>
      </c>
      <c r="E206" s="12">
        <v>0</v>
      </c>
    </row>
    <row r="207" spans="2:6" ht="30" x14ac:dyDescent="0.2">
      <c r="B207" s="7"/>
      <c r="C207" s="39" t="s">
        <v>188</v>
      </c>
      <c r="D207" s="42">
        <f>SUM(D208:D209)</f>
        <v>0</v>
      </c>
      <c r="E207" s="42">
        <f>SUM(E208:E209)</f>
        <v>0</v>
      </c>
    </row>
    <row r="208" spans="2:6" x14ac:dyDescent="0.2">
      <c r="B208" s="49" t="s">
        <v>176</v>
      </c>
      <c r="C208" s="55" t="s">
        <v>177</v>
      </c>
      <c r="D208" s="12">
        <v>0</v>
      </c>
      <c r="E208" s="12">
        <v>0</v>
      </c>
    </row>
    <row r="209" spans="1:9" x14ac:dyDescent="0.2">
      <c r="B209" s="49" t="s">
        <v>178</v>
      </c>
      <c r="C209" s="55" t="s">
        <v>179</v>
      </c>
      <c r="D209" s="12">
        <v>0</v>
      </c>
      <c r="E209" s="12">
        <v>0</v>
      </c>
    </row>
    <row r="210" spans="1:9" ht="30" x14ac:dyDescent="0.2">
      <c r="B210" s="7"/>
      <c r="C210" s="39" t="s">
        <v>189</v>
      </c>
      <c r="D210" s="42">
        <f>SUM(D211:D212)</f>
        <v>0</v>
      </c>
      <c r="E210" s="42">
        <f>SUM(E211:E212)</f>
        <v>0</v>
      </c>
    </row>
    <row r="211" spans="1:9" x14ac:dyDescent="0.2">
      <c r="B211" s="49" t="s">
        <v>180</v>
      </c>
      <c r="C211" s="55" t="s">
        <v>181</v>
      </c>
      <c r="D211" s="12">
        <v>0</v>
      </c>
      <c r="E211" s="12">
        <v>0</v>
      </c>
    </row>
    <row r="212" spans="1:9" x14ac:dyDescent="0.2">
      <c r="B212" s="49" t="s">
        <v>182</v>
      </c>
      <c r="C212" s="55" t="s">
        <v>183</v>
      </c>
      <c r="D212" s="12">
        <v>0</v>
      </c>
      <c r="E212" s="12">
        <v>0</v>
      </c>
    </row>
    <row r="213" spans="1:9" ht="15" x14ac:dyDescent="0.2">
      <c r="B213" s="7"/>
      <c r="C213" s="39" t="s">
        <v>190</v>
      </c>
      <c r="D213" s="42">
        <f>SUM(D214:D215)</f>
        <v>0</v>
      </c>
      <c r="E213" s="42">
        <f>SUM(E214:E215)</f>
        <v>0</v>
      </c>
    </row>
    <row r="214" spans="1:9" x14ac:dyDescent="0.2">
      <c r="B214" s="49" t="s">
        <v>184</v>
      </c>
      <c r="C214" s="55" t="s">
        <v>185</v>
      </c>
      <c r="D214" s="12">
        <v>0</v>
      </c>
      <c r="E214" s="12">
        <v>0</v>
      </c>
    </row>
    <row r="215" spans="1:9" x14ac:dyDescent="0.2">
      <c r="B215" s="49" t="s">
        <v>186</v>
      </c>
      <c r="C215" s="55" t="s">
        <v>187</v>
      </c>
      <c r="D215" s="12">
        <v>0</v>
      </c>
      <c r="E215" s="12">
        <v>0</v>
      </c>
    </row>
    <row r="216" spans="1:9" ht="15" customHeight="1" x14ac:dyDescent="0.2">
      <c r="B216" s="89" t="s">
        <v>191</v>
      </c>
      <c r="C216" s="90"/>
      <c r="D216" s="40">
        <v>0</v>
      </c>
      <c r="E216" s="40">
        <v>0</v>
      </c>
      <c r="F216" s="30">
        <f>D216-E216</f>
        <v>0</v>
      </c>
    </row>
    <row r="217" spans="1:9" ht="15" customHeight="1" x14ac:dyDescent="0.2">
      <c r="B217" s="89" t="s">
        <v>192</v>
      </c>
      <c r="C217" s="90"/>
      <c r="D217" s="40">
        <v>0</v>
      </c>
      <c r="E217" s="40">
        <v>0</v>
      </c>
      <c r="F217" s="30">
        <f>D217-E217</f>
        <v>0</v>
      </c>
    </row>
    <row r="218" spans="1:9" ht="15" customHeight="1" x14ac:dyDescent="0.2">
      <c r="B218" s="89" t="s">
        <v>193</v>
      </c>
      <c r="C218" s="90"/>
      <c r="D218" s="40">
        <f>D219+D221+D222</f>
        <v>115769.5</v>
      </c>
      <c r="E218" s="40">
        <f>E219+E221+E222</f>
        <v>138907</v>
      </c>
      <c r="F218" s="30">
        <f>D218-E218</f>
        <v>-23137.5</v>
      </c>
    </row>
    <row r="219" spans="1:9" s="13" customFormat="1" ht="15" customHeight="1" x14ac:dyDescent="0.2">
      <c r="A219" s="43"/>
      <c r="B219" s="72"/>
      <c r="C219" s="39" t="s">
        <v>341</v>
      </c>
      <c r="D219" s="42">
        <f t="shared" ref="D219" si="3">D220</f>
        <v>15000</v>
      </c>
      <c r="E219" s="42">
        <f>E220</f>
        <v>16000</v>
      </c>
      <c r="F219" s="33">
        <f>D218/E218-1</f>
        <v>-0.16656827949635367</v>
      </c>
    </row>
    <row r="220" spans="1:9" s="13" customFormat="1" ht="15" customHeight="1" x14ac:dyDescent="0.2">
      <c r="A220" s="43"/>
      <c r="B220" s="49" t="s">
        <v>410</v>
      </c>
      <c r="C220" s="85" t="s">
        <v>411</v>
      </c>
      <c r="D220" s="14">
        <v>15000</v>
      </c>
      <c r="E220" s="6">
        <v>16000</v>
      </c>
      <c r="F220" s="84"/>
    </row>
    <row r="221" spans="1:9" s="13" customFormat="1" ht="15" customHeight="1" x14ac:dyDescent="0.2">
      <c r="A221" s="43"/>
      <c r="B221" s="72"/>
      <c r="C221" s="39" t="s">
        <v>342</v>
      </c>
      <c r="D221" s="42">
        <v>0</v>
      </c>
      <c r="E221" s="42">
        <v>0</v>
      </c>
      <c r="F221" s="34"/>
    </row>
    <row r="222" spans="1:9" ht="15" x14ac:dyDescent="0.2">
      <c r="B222" s="7"/>
      <c r="C222" s="39" t="s">
        <v>343</v>
      </c>
      <c r="D222" s="42">
        <f>SUM(D223:D235)</f>
        <v>100769.5</v>
      </c>
      <c r="E222" s="42">
        <f>SUM(E223:E235)</f>
        <v>122907</v>
      </c>
      <c r="F222" s="33"/>
    </row>
    <row r="223" spans="1:9" x14ac:dyDescent="0.2">
      <c r="B223" s="49" t="s">
        <v>346</v>
      </c>
      <c r="C223" s="55" t="s">
        <v>195</v>
      </c>
      <c r="D223" s="12">
        <v>78000</v>
      </c>
      <c r="E223" s="12">
        <v>100000</v>
      </c>
    </row>
    <row r="224" spans="1:9" x14ac:dyDescent="0.2">
      <c r="B224" s="49" t="s">
        <v>347</v>
      </c>
      <c r="C224" s="55" t="s">
        <v>261</v>
      </c>
      <c r="D224" s="12">
        <v>1000</v>
      </c>
      <c r="E224" s="12">
        <v>1000</v>
      </c>
      <c r="I224" s="6"/>
    </row>
    <row r="225" spans="1:6" x14ac:dyDescent="0.2">
      <c r="B225" s="49" t="s">
        <v>348</v>
      </c>
      <c r="C225" s="55" t="s">
        <v>262</v>
      </c>
      <c r="D225" s="12">
        <v>1000</v>
      </c>
      <c r="E225" s="12">
        <v>1000</v>
      </c>
    </row>
    <row r="226" spans="1:6" x14ac:dyDescent="0.2">
      <c r="B226" s="49" t="s">
        <v>449</v>
      </c>
      <c r="C226" s="55" t="s">
        <v>266</v>
      </c>
      <c r="D226" s="12">
        <v>500</v>
      </c>
      <c r="E226" s="12">
        <v>500</v>
      </c>
    </row>
    <row r="227" spans="1:6" x14ac:dyDescent="0.2">
      <c r="B227" s="49" t="s">
        <v>450</v>
      </c>
      <c r="C227" s="55" t="s">
        <v>451</v>
      </c>
      <c r="D227" s="12">
        <v>8800</v>
      </c>
      <c r="E227" s="12">
        <v>8800</v>
      </c>
    </row>
    <row r="228" spans="1:6" x14ac:dyDescent="0.2">
      <c r="B228" s="49" t="s">
        <v>452</v>
      </c>
      <c r="C228" s="55" t="s">
        <v>267</v>
      </c>
      <c r="D228" s="12">
        <v>500</v>
      </c>
      <c r="E228" s="12">
        <v>500</v>
      </c>
    </row>
    <row r="229" spans="1:6" x14ac:dyDescent="0.2">
      <c r="B229" s="49" t="s">
        <v>349</v>
      </c>
      <c r="C229" s="55" t="s">
        <v>196</v>
      </c>
      <c r="D229" s="12">
        <v>1862</v>
      </c>
      <c r="E229" s="12">
        <v>1862</v>
      </c>
    </row>
    <row r="230" spans="1:6" x14ac:dyDescent="0.2">
      <c r="B230" s="49" t="s">
        <v>350</v>
      </c>
      <c r="C230" s="55" t="s">
        <v>211</v>
      </c>
      <c r="D230" s="12">
        <v>0</v>
      </c>
      <c r="E230" s="12">
        <v>0</v>
      </c>
    </row>
    <row r="231" spans="1:6" x14ac:dyDescent="0.2">
      <c r="B231" s="49" t="s">
        <v>351</v>
      </c>
      <c r="C231" s="55" t="s">
        <v>197</v>
      </c>
      <c r="D231" s="12">
        <v>500</v>
      </c>
      <c r="E231" s="12">
        <v>500</v>
      </c>
    </row>
    <row r="232" spans="1:6" x14ac:dyDescent="0.2">
      <c r="B232" s="49" t="s">
        <v>352</v>
      </c>
      <c r="C232" s="55" t="s">
        <v>198</v>
      </c>
      <c r="D232" s="12">
        <v>1462.5</v>
      </c>
      <c r="E232" s="12">
        <v>1600</v>
      </c>
    </row>
    <row r="233" spans="1:6" x14ac:dyDescent="0.2">
      <c r="B233" s="49" t="s">
        <v>353</v>
      </c>
      <c r="C233" s="55" t="s">
        <v>199</v>
      </c>
      <c r="D233" s="12">
        <v>1800</v>
      </c>
      <c r="E233" s="12">
        <v>1800</v>
      </c>
    </row>
    <row r="234" spans="1:6" x14ac:dyDescent="0.2">
      <c r="B234" s="49" t="s">
        <v>354</v>
      </c>
      <c r="C234" s="55" t="s">
        <v>200</v>
      </c>
      <c r="D234" s="12">
        <v>4845</v>
      </c>
      <c r="E234" s="12">
        <v>4845</v>
      </c>
    </row>
    <row r="235" spans="1:6" ht="15" x14ac:dyDescent="0.2">
      <c r="B235" s="49" t="s">
        <v>453</v>
      </c>
      <c r="C235" s="55" t="s">
        <v>194</v>
      </c>
      <c r="D235" s="12">
        <v>500</v>
      </c>
      <c r="E235" s="12">
        <v>500</v>
      </c>
      <c r="F235" s="29"/>
    </row>
    <row r="236" spans="1:6" ht="27" customHeight="1" x14ac:dyDescent="0.2">
      <c r="A236" s="91" t="s">
        <v>217</v>
      </c>
      <c r="B236" s="92"/>
      <c r="C236" s="93"/>
      <c r="D236" s="73">
        <f>D69+D84+D140+D147+D176+D203+D216+D217+D218</f>
        <v>1940204.0899999999</v>
      </c>
      <c r="E236" s="73">
        <f>E69+E84+E140+E147+E176+E203+E216+E217+E218</f>
        <v>1988195.6099999999</v>
      </c>
      <c r="F236" s="30">
        <f>D236-E236</f>
        <v>-47991.520000000019</v>
      </c>
    </row>
    <row r="237" spans="1:6" ht="15" x14ac:dyDescent="0.2">
      <c r="A237" s="74"/>
      <c r="B237" s="3"/>
      <c r="C237" s="3"/>
      <c r="D237" s="10"/>
      <c r="E237" s="10">
        <f>1988195.61-E236</f>
        <v>0</v>
      </c>
      <c r="F237" s="33">
        <f>D236/E236-1</f>
        <v>-2.4138228531748962E-2</v>
      </c>
    </row>
    <row r="238" spans="1:6" ht="26.25" customHeight="1" x14ac:dyDescent="0.2">
      <c r="A238" s="97" t="s">
        <v>218</v>
      </c>
      <c r="B238" s="98"/>
      <c r="C238" s="99"/>
      <c r="D238" s="73">
        <f>D66-D236</f>
        <v>66411.790000000037</v>
      </c>
      <c r="E238" s="73">
        <f>E66-E236</f>
        <v>66058.04000000027</v>
      </c>
      <c r="F238" s="30">
        <f>D238-E238</f>
        <v>353.74999999976717</v>
      </c>
    </row>
    <row r="239" spans="1:6" x14ac:dyDescent="0.2">
      <c r="B239" s="49"/>
      <c r="C239" s="55"/>
      <c r="F239" s="33">
        <f>D238/E238-1</f>
        <v>5.355139207880999E-3</v>
      </c>
    </row>
    <row r="240" spans="1:6" ht="30" x14ac:dyDescent="0.2">
      <c r="A240" s="38" t="s">
        <v>201</v>
      </c>
      <c r="B240" s="49"/>
      <c r="C240" s="55"/>
    </row>
    <row r="241" spans="1:6" ht="15" x14ac:dyDescent="0.2">
      <c r="B241" s="89" t="s">
        <v>370</v>
      </c>
      <c r="C241" s="90"/>
      <c r="D241" s="40">
        <v>0</v>
      </c>
      <c r="E241" s="40">
        <v>0</v>
      </c>
    </row>
    <row r="242" spans="1:6" ht="15" customHeight="1" x14ac:dyDescent="0.2">
      <c r="B242" s="89" t="s">
        <v>371</v>
      </c>
      <c r="C242" s="90"/>
      <c r="D242" s="40">
        <f>D243+D244+D245+D246+D249</f>
        <v>0</v>
      </c>
      <c r="E242" s="40">
        <f>E243+E244+E245+E246+E249</f>
        <v>0</v>
      </c>
    </row>
    <row r="243" spans="1:6" ht="30" x14ac:dyDescent="0.2">
      <c r="C243" s="39" t="s">
        <v>372</v>
      </c>
      <c r="D243" s="42">
        <v>0</v>
      </c>
      <c r="E243" s="42">
        <v>0</v>
      </c>
    </row>
    <row r="244" spans="1:6" ht="30" x14ac:dyDescent="0.2">
      <c r="C244" s="39" t="s">
        <v>373</v>
      </c>
      <c r="D244" s="42">
        <v>0</v>
      </c>
      <c r="E244" s="42">
        <v>0</v>
      </c>
    </row>
    <row r="245" spans="1:6" ht="45" x14ac:dyDescent="0.2">
      <c r="C245" s="39" t="s">
        <v>374</v>
      </c>
      <c r="D245" s="42">
        <v>0</v>
      </c>
      <c r="E245" s="42">
        <v>0</v>
      </c>
    </row>
    <row r="246" spans="1:6" ht="30" x14ac:dyDescent="0.2">
      <c r="C246" s="39" t="s">
        <v>375</v>
      </c>
      <c r="D246" s="42">
        <f>D247</f>
        <v>0</v>
      </c>
      <c r="E246" s="42">
        <f>E247</f>
        <v>0</v>
      </c>
    </row>
    <row r="247" spans="1:6" x14ac:dyDescent="0.2">
      <c r="B247" s="49" t="s">
        <v>376</v>
      </c>
      <c r="C247" s="55" t="s">
        <v>377</v>
      </c>
      <c r="D247" s="12">
        <v>0</v>
      </c>
      <c r="E247" s="12">
        <v>0</v>
      </c>
    </row>
    <row r="248" spans="1:6" x14ac:dyDescent="0.2">
      <c r="B248" s="49" t="s">
        <v>378</v>
      </c>
      <c r="C248" s="55" t="s">
        <v>379</v>
      </c>
      <c r="D248" s="12">
        <v>0</v>
      </c>
      <c r="E248" s="12">
        <v>0</v>
      </c>
    </row>
    <row r="249" spans="1:6" ht="15" x14ac:dyDescent="0.2">
      <c r="C249" s="39" t="s">
        <v>380</v>
      </c>
      <c r="D249" s="42">
        <v>0</v>
      </c>
      <c r="E249" s="42">
        <v>0</v>
      </c>
    </row>
    <row r="250" spans="1:6" ht="15" x14ac:dyDescent="0.2">
      <c r="B250" s="89" t="s">
        <v>381</v>
      </c>
      <c r="C250" s="90"/>
      <c r="D250" s="40">
        <f>D251+D253</f>
        <v>0</v>
      </c>
      <c r="E250" s="40">
        <f>E251+E253</f>
        <v>0</v>
      </c>
    </row>
    <row r="251" spans="1:6" ht="15" x14ac:dyDescent="0.2">
      <c r="B251" s="13"/>
      <c r="C251" s="39" t="s">
        <v>382</v>
      </c>
      <c r="D251" s="42">
        <f>D252</f>
        <v>0</v>
      </c>
      <c r="E251" s="42">
        <f>E252</f>
        <v>0</v>
      </c>
    </row>
    <row r="252" spans="1:6" x14ac:dyDescent="0.2">
      <c r="B252" s="49" t="s">
        <v>383</v>
      </c>
      <c r="C252" s="55" t="s">
        <v>384</v>
      </c>
      <c r="D252" s="12">
        <v>0</v>
      </c>
      <c r="E252" s="12">
        <v>0</v>
      </c>
    </row>
    <row r="253" spans="1:6" ht="15" x14ac:dyDescent="0.2">
      <c r="B253" s="49"/>
      <c r="C253" s="39" t="s">
        <v>385</v>
      </c>
      <c r="D253" s="42">
        <f>D254</f>
        <v>0</v>
      </c>
      <c r="E253" s="42">
        <f>E254</f>
        <v>0</v>
      </c>
    </row>
    <row r="254" spans="1:6" ht="15" x14ac:dyDescent="0.2">
      <c r="A254" s="75"/>
      <c r="B254" s="49" t="s">
        <v>386</v>
      </c>
      <c r="C254" s="55" t="s">
        <v>387</v>
      </c>
      <c r="D254" s="12">
        <v>0</v>
      </c>
      <c r="E254" s="12">
        <v>0</v>
      </c>
      <c r="F254" s="29"/>
    </row>
    <row r="255" spans="1:6" ht="24.75" customHeight="1" x14ac:dyDescent="0.2">
      <c r="A255" s="91" t="s">
        <v>219</v>
      </c>
      <c r="B255" s="92"/>
      <c r="C255" s="93"/>
      <c r="D255" s="76">
        <f>D241+D242+D250</f>
        <v>0</v>
      </c>
      <c r="E255" s="76">
        <f>E241+E242+E250</f>
        <v>0</v>
      </c>
      <c r="F255" s="30">
        <f>D255-E253</f>
        <v>0</v>
      </c>
    </row>
    <row r="256" spans="1:6" x14ac:dyDescent="0.2">
      <c r="B256" s="49"/>
      <c r="C256" s="55"/>
      <c r="D256" s="6"/>
      <c r="E256" s="6"/>
      <c r="F256" s="33"/>
    </row>
    <row r="257" spans="1:9" ht="30" x14ac:dyDescent="0.2">
      <c r="A257" s="77" t="s">
        <v>202</v>
      </c>
      <c r="B257" s="3"/>
      <c r="D257" s="6"/>
      <c r="E257" s="6"/>
    </row>
    <row r="258" spans="1:9" ht="15" customHeight="1" x14ac:dyDescent="0.2">
      <c r="B258" s="89" t="s">
        <v>388</v>
      </c>
      <c r="C258" s="90"/>
      <c r="D258" s="40">
        <v>0</v>
      </c>
      <c r="E258" s="40">
        <v>0</v>
      </c>
    </row>
    <row r="259" spans="1:9" ht="15" customHeight="1" x14ac:dyDescent="0.2">
      <c r="B259" s="89" t="s">
        <v>389</v>
      </c>
      <c r="C259" s="90"/>
      <c r="D259" s="40">
        <v>0</v>
      </c>
      <c r="E259" s="40">
        <v>0</v>
      </c>
    </row>
    <row r="260" spans="1:9" ht="15" x14ac:dyDescent="0.2">
      <c r="B260" s="49"/>
      <c r="C260" s="55"/>
      <c r="D260" s="12"/>
      <c r="E260" s="12"/>
      <c r="F260" s="29"/>
    </row>
    <row r="261" spans="1:9" ht="28.5" customHeight="1" x14ac:dyDescent="0.2">
      <c r="A261" s="91" t="s">
        <v>391</v>
      </c>
      <c r="B261" s="92"/>
      <c r="C261" s="93"/>
      <c r="D261" s="76">
        <f>D258-D259</f>
        <v>0</v>
      </c>
      <c r="E261" s="76">
        <f>E258-E259</f>
        <v>0</v>
      </c>
      <c r="F261" s="30">
        <f>D261-E261</f>
        <v>0</v>
      </c>
    </row>
    <row r="262" spans="1:9" ht="15" x14ac:dyDescent="0.2">
      <c r="B262" s="49"/>
      <c r="C262" s="55"/>
      <c r="D262" s="6"/>
      <c r="E262" s="6"/>
      <c r="F262" s="35"/>
    </row>
    <row r="263" spans="1:9" ht="27.75" customHeight="1" x14ac:dyDescent="0.2">
      <c r="A263" s="91" t="s">
        <v>295</v>
      </c>
      <c r="B263" s="92"/>
      <c r="C263" s="93"/>
      <c r="D263" s="76">
        <f>D238+D255+D261</f>
        <v>66411.790000000037</v>
      </c>
      <c r="E263" s="76">
        <f>E238+E255+E261</f>
        <v>66058.04000000027</v>
      </c>
      <c r="F263" s="30">
        <f>D263-E263</f>
        <v>353.74999999976717</v>
      </c>
    </row>
    <row r="264" spans="1:9" x14ac:dyDescent="0.2">
      <c r="B264" s="49"/>
      <c r="C264" s="55"/>
      <c r="F264" s="33">
        <f>D263/E263-1</f>
        <v>5.355139207880999E-3</v>
      </c>
    </row>
    <row r="265" spans="1:9" ht="75" x14ac:dyDescent="0.2">
      <c r="A265" s="77" t="s">
        <v>390</v>
      </c>
      <c r="F265" s="29"/>
    </row>
    <row r="266" spans="1:9" ht="15" customHeight="1" x14ac:dyDescent="0.2">
      <c r="B266" s="89" t="s">
        <v>392</v>
      </c>
      <c r="C266" s="90"/>
      <c r="D266" s="40">
        <f>D267+D272</f>
        <v>66411.790000000008</v>
      </c>
      <c r="E266" s="40">
        <f>E267+E272</f>
        <v>66058.039999999994</v>
      </c>
      <c r="F266" s="30">
        <f>D266-E266</f>
        <v>353.75000000001455</v>
      </c>
    </row>
    <row r="267" spans="1:9" ht="15" x14ac:dyDescent="0.2">
      <c r="B267" s="7"/>
      <c r="C267" s="41" t="s">
        <v>396</v>
      </c>
      <c r="D267" s="42">
        <f>SUM(D268:D271)</f>
        <v>66411.790000000008</v>
      </c>
      <c r="E267" s="42">
        <f>SUM(E268:E271)</f>
        <v>66058.039999999994</v>
      </c>
      <c r="F267" s="33">
        <f>D266/E266-1</f>
        <v>5.3551392078847737E-3</v>
      </c>
    </row>
    <row r="268" spans="1:9" x14ac:dyDescent="0.2">
      <c r="B268" s="49" t="s">
        <v>393</v>
      </c>
      <c r="C268" s="55" t="s">
        <v>203</v>
      </c>
      <c r="D268" s="12">
        <v>3350</v>
      </c>
      <c r="E268" s="12">
        <v>3343.99</v>
      </c>
      <c r="F268" s="13"/>
      <c r="I268" s="6"/>
    </row>
    <row r="269" spans="1:9" x14ac:dyDescent="0.2">
      <c r="B269" s="49" t="s">
        <v>398</v>
      </c>
      <c r="C269" s="55" t="s">
        <v>204</v>
      </c>
      <c r="D269" s="12">
        <f>62424.29+637.5-D270</f>
        <v>61061.79</v>
      </c>
      <c r="E269" s="12">
        <v>60838.62</v>
      </c>
      <c r="F269" s="13"/>
    </row>
    <row r="270" spans="1:9" x14ac:dyDescent="0.2">
      <c r="B270" s="49" t="s">
        <v>394</v>
      </c>
      <c r="C270" s="55" t="s">
        <v>299</v>
      </c>
      <c r="D270" s="12">
        <v>2000</v>
      </c>
      <c r="E270" s="12">
        <v>1875.43</v>
      </c>
      <c r="F270" s="13"/>
    </row>
    <row r="271" spans="1:9" x14ac:dyDescent="0.2">
      <c r="B271" s="49" t="s">
        <v>395</v>
      </c>
      <c r="C271" s="55" t="s">
        <v>205</v>
      </c>
      <c r="D271" s="12">
        <v>0</v>
      </c>
      <c r="E271" s="12">
        <v>0</v>
      </c>
      <c r="F271" s="13"/>
    </row>
    <row r="272" spans="1:9" ht="15" x14ac:dyDescent="0.2">
      <c r="B272" s="7"/>
      <c r="C272" s="39" t="s">
        <v>397</v>
      </c>
      <c r="D272" s="40">
        <f>SUM(D273:D273)</f>
        <v>0</v>
      </c>
      <c r="E272" s="40">
        <f>SUM(E273:E273)</f>
        <v>0</v>
      </c>
      <c r="F272" s="13"/>
    </row>
    <row r="273" spans="1:6" ht="15" x14ac:dyDescent="0.2">
      <c r="B273" s="49"/>
      <c r="C273" s="55"/>
      <c r="D273" s="12"/>
      <c r="E273" s="12"/>
      <c r="F273" s="29"/>
    </row>
    <row r="274" spans="1:6" ht="30" x14ac:dyDescent="0.2">
      <c r="A274" s="77" t="s">
        <v>399</v>
      </c>
      <c r="F274" s="34"/>
    </row>
    <row r="275" spans="1:6" ht="31.5" x14ac:dyDescent="0.2">
      <c r="A275" s="78"/>
      <c r="B275" s="79" t="s">
        <v>400</v>
      </c>
      <c r="C275" s="80"/>
      <c r="D275" s="73">
        <f>D263-D266</f>
        <v>0</v>
      </c>
      <c r="E275" s="73">
        <f>E263-E266</f>
        <v>2.7648638933897018E-10</v>
      </c>
      <c r="F275" s="36"/>
    </row>
    <row r="276" spans="1:6" x14ac:dyDescent="0.2">
      <c r="A276" s="16"/>
      <c r="B276" s="17"/>
      <c r="C276" s="17"/>
      <c r="D276" s="17"/>
      <c r="E276" s="17"/>
      <c r="F276" s="18"/>
    </row>
    <row r="277" spans="1:6" x14ac:dyDescent="0.2">
      <c r="A277" s="19"/>
      <c r="B277" s="20"/>
      <c r="C277" s="20"/>
      <c r="D277" s="20"/>
      <c r="E277" s="82"/>
      <c r="F277" s="21"/>
    </row>
    <row r="278" spans="1:6" x14ac:dyDescent="0.2">
      <c r="A278" s="19"/>
      <c r="B278" s="20"/>
      <c r="C278" s="20"/>
      <c r="D278" s="22"/>
      <c r="E278" s="83"/>
      <c r="F278" s="21"/>
    </row>
    <row r="279" spans="1:6" x14ac:dyDescent="0.2">
      <c r="A279" s="23"/>
      <c r="B279" s="24"/>
      <c r="C279" s="24"/>
      <c r="D279" s="24"/>
      <c r="E279" s="24"/>
      <c r="F279" s="25"/>
    </row>
  </sheetData>
  <mergeCells count="17">
    <mergeCell ref="A1:E1"/>
    <mergeCell ref="A2:C2"/>
    <mergeCell ref="A236:C236"/>
    <mergeCell ref="B242:C242"/>
    <mergeCell ref="B241:C241"/>
    <mergeCell ref="A238:C238"/>
    <mergeCell ref="B218:C218"/>
    <mergeCell ref="B217:C217"/>
    <mergeCell ref="B216:C216"/>
    <mergeCell ref="B203:C203"/>
    <mergeCell ref="B250:C250"/>
    <mergeCell ref="B266:C266"/>
    <mergeCell ref="A255:C255"/>
    <mergeCell ref="A261:C261"/>
    <mergeCell ref="A263:C263"/>
    <mergeCell ref="B258:C258"/>
    <mergeCell ref="B259:C25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2021-2020</vt:lpstr>
      <vt:lpstr>'2021-2020'!Area_stampa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Catia Biliotti</cp:lastModifiedBy>
  <cp:lastPrinted>2021-01-14T09:45:26Z</cp:lastPrinted>
  <dcterms:created xsi:type="dcterms:W3CDTF">2013-08-29T10:54:58Z</dcterms:created>
  <dcterms:modified xsi:type="dcterms:W3CDTF">2021-02-02T13:48:15Z</dcterms:modified>
</cp:coreProperties>
</file>