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cambio\0 TRASPARENZA\BILANCI\"/>
    </mc:Choice>
  </mc:AlternateContent>
  <xr:revisionPtr revIDLastSave="0" documentId="13_ncr:1_{126557A3-974D-4DE9-86BD-E110851C0C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-2018 " sheetId="1" r:id="rId1"/>
  </sheets>
  <definedNames>
    <definedName name="_xlnm.Print_Area" localSheetId="0">'2019-2018 '!$A$1:$F$269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5" i="1" l="1"/>
  <c r="D113" i="1"/>
  <c r="D263" i="1" l="1"/>
  <c r="F268" i="1" l="1"/>
  <c r="E255" i="1"/>
  <c r="D255" i="1"/>
  <c r="E247" i="1"/>
  <c r="D247" i="1"/>
  <c r="E245" i="1"/>
  <c r="D245" i="1"/>
  <c r="F255" i="1" l="1"/>
  <c r="D244" i="1"/>
  <c r="E244" i="1"/>
  <c r="D119" i="1" l="1"/>
  <c r="E91" i="1" l="1"/>
  <c r="E87" i="1"/>
  <c r="E119" i="1" l="1"/>
  <c r="E163" i="1" l="1"/>
  <c r="E53" i="1"/>
  <c r="D53" i="1"/>
  <c r="D27" i="1"/>
  <c r="D15" i="1"/>
  <c r="D8" i="1"/>
  <c r="E15" i="1"/>
  <c r="F212" i="1" l="1"/>
  <c r="F211" i="1" l="1"/>
  <c r="E8" i="1"/>
  <c r="E6" i="1" l="1"/>
  <c r="D6" i="1"/>
  <c r="D4" i="1" s="1"/>
  <c r="E266" i="1"/>
  <c r="E263" i="1"/>
  <c r="E261" i="1" s="1"/>
  <c r="E240" i="1"/>
  <c r="E236" i="1" s="1"/>
  <c r="E249" i="1" s="1"/>
  <c r="E216" i="1"/>
  <c r="E213" i="1" s="1"/>
  <c r="E208" i="1"/>
  <c r="E205" i="1"/>
  <c r="E202" i="1"/>
  <c r="E199" i="1"/>
  <c r="E196" i="1"/>
  <c r="E194" i="1"/>
  <c r="E181" i="1"/>
  <c r="E173" i="1"/>
  <c r="E169" i="1"/>
  <c r="E167" i="1"/>
  <c r="E165" i="1"/>
  <c r="E157" i="1"/>
  <c r="E144" i="1"/>
  <c r="E136" i="1"/>
  <c r="E135" i="1" s="1"/>
  <c r="E126" i="1"/>
  <c r="E86" i="1"/>
  <c r="E80" i="1"/>
  <c r="E73" i="1"/>
  <c r="E66" i="1"/>
  <c r="E50" i="1"/>
  <c r="E48" i="1"/>
  <c r="E47" i="1" s="1"/>
  <c r="E44" i="1"/>
  <c r="E43" i="1" s="1"/>
  <c r="E40" i="1"/>
  <c r="E37" i="1"/>
  <c r="E34" i="1"/>
  <c r="E27" i="1"/>
  <c r="E52" i="1" l="1"/>
  <c r="E72" i="1"/>
  <c r="E33" i="1"/>
  <c r="E172" i="1"/>
  <c r="E94" i="1"/>
  <c r="E85" i="1" s="1"/>
  <c r="E260" i="1"/>
  <c r="E4" i="1"/>
  <c r="F4" i="1" s="1"/>
  <c r="E198" i="1"/>
  <c r="E143" i="1"/>
  <c r="E230" i="1" l="1"/>
  <c r="D157" i="1" l="1"/>
  <c r="D216" i="1" l="1"/>
  <c r="D213" i="1" s="1"/>
  <c r="F214" i="1" l="1"/>
  <c r="F213" i="1"/>
  <c r="D136" i="1"/>
  <c r="D144" i="1" l="1"/>
  <c r="D126" i="1" l="1"/>
  <c r="D80" i="1" l="1"/>
  <c r="D73" i="1"/>
  <c r="D165" i="1"/>
  <c r="D167" i="1"/>
  <c r="D169" i="1"/>
  <c r="D86" i="1"/>
  <c r="D66" i="1"/>
  <c r="D34" i="1"/>
  <c r="D37" i="1"/>
  <c r="D40" i="1"/>
  <c r="D44" i="1"/>
  <c r="D43" i="1" s="1"/>
  <c r="F43" i="1" s="1"/>
  <c r="D48" i="1"/>
  <c r="D47" i="1" s="1"/>
  <c r="F47" i="1" s="1"/>
  <c r="D94" i="1"/>
  <c r="D135" i="1"/>
  <c r="D173" i="1"/>
  <c r="D181" i="1"/>
  <c r="D194" i="1"/>
  <c r="D196" i="1"/>
  <c r="D199" i="1"/>
  <c r="D202" i="1"/>
  <c r="D205" i="1"/>
  <c r="D208" i="1"/>
  <c r="D261" i="1"/>
  <c r="D266" i="1"/>
  <c r="D240" i="1"/>
  <c r="D236" i="1" s="1"/>
  <c r="D249" i="1" s="1"/>
  <c r="D50" i="1"/>
  <c r="D260" i="1" l="1"/>
  <c r="F261" i="1" s="1"/>
  <c r="F249" i="1"/>
  <c r="F135" i="1"/>
  <c r="F136" i="1"/>
  <c r="D52" i="1"/>
  <c r="F52" i="1" s="1"/>
  <c r="D72" i="1"/>
  <c r="D33" i="1"/>
  <c r="F33" i="1" s="1"/>
  <c r="D198" i="1"/>
  <c r="F198" i="1" s="1"/>
  <c r="D172" i="1"/>
  <c r="D143" i="1"/>
  <c r="D85" i="1"/>
  <c r="F260" i="1" l="1"/>
  <c r="F85" i="1"/>
  <c r="F86" i="1"/>
  <c r="F172" i="1"/>
  <c r="F173" i="1"/>
  <c r="F143" i="1"/>
  <c r="F144" i="1"/>
  <c r="F72" i="1"/>
  <c r="F73" i="1"/>
  <c r="D230" i="1"/>
  <c r="F231" i="1" l="1"/>
  <c r="F230" i="1"/>
  <c r="D69" i="1"/>
  <c r="E69" i="1"/>
  <c r="F69" i="1" l="1"/>
  <c r="F70" i="1"/>
  <c r="E232" i="1"/>
  <c r="E257" i="1" s="1"/>
  <c r="E269" i="1" s="1"/>
  <c r="D232" i="1"/>
  <c r="F233" i="1" l="1"/>
  <c r="F232" i="1"/>
  <c r="D257" i="1"/>
  <c r="D269" i="1" l="1"/>
  <c r="F258" i="1"/>
  <c r="F257" i="1"/>
</calcChain>
</file>

<file path=xl/sharedStrings.xml><?xml version="1.0" encoding="utf-8"?>
<sst xmlns="http://schemas.openxmlformats.org/spreadsheetml/2006/main" count="442" uniqueCount="440">
  <si>
    <t>A) VALORE DELLA PRODUZIONE</t>
  </si>
  <si>
    <t>A.1) Ricavi delle vendite e delle prestazioni</t>
  </si>
  <si>
    <t>A.3) Variazione dei lavori in corso su ordinazione</t>
  </si>
  <si>
    <t>A.4.a) Costi capitalizzati per costi sostenuti in economia da attività istituzionale</t>
  </si>
  <si>
    <t>A.4.b) Costi capitalizzati per costi sostenuti in economia da attività commerciale</t>
  </si>
  <si>
    <t>A.5) Altri ricavi e proventi con separata indicazione dei contributi in conto esercizio</t>
  </si>
  <si>
    <t>Ricavi per sanzioni amministrative</t>
  </si>
  <si>
    <t>A.1.b.0001</t>
  </si>
  <si>
    <t>Ricavi per ingressi e visite parco</t>
  </si>
  <si>
    <t>Ricavi per noleggi e concessioni beni parco</t>
  </si>
  <si>
    <t xml:space="preserve">A.2) Variazione delle rimanenze </t>
  </si>
  <si>
    <t>A.2.a) Variazione delle rimanenze di prodotti in corso di lavorazione</t>
  </si>
  <si>
    <t>A.2.a.0001</t>
  </si>
  <si>
    <t>Rimanenze iniziali di prodotti in corso di lavorazione (segno meno o dare)</t>
  </si>
  <si>
    <t>A.2.a.0002</t>
  </si>
  <si>
    <t>Rimanenze finali di prodotti in corso di lavorazione (segno più o avere)</t>
  </si>
  <si>
    <t>A.2.b.0001</t>
  </si>
  <si>
    <t>A.2.b.0002</t>
  </si>
  <si>
    <t>A.2.c.0001</t>
  </si>
  <si>
    <t>A.2.c.0002</t>
  </si>
  <si>
    <t>Rimanenze iniziali di prodotti semilavorati (segno meno o dare)</t>
  </si>
  <si>
    <t>Rimanenze finali di prodotti semilavorati (segno più o avere)</t>
  </si>
  <si>
    <t>Rimanenze iniziali di prodotti finiti (segno meno o dare)</t>
  </si>
  <si>
    <t>Rimanenze finali di prodotti finiti (segno più o avere)</t>
  </si>
  <si>
    <t>A.2.b) Variazione delle rimanenze di prodotti semilavorati</t>
  </si>
  <si>
    <t>A.2.c) Variazione delle rimanenze di prodotti finiti</t>
  </si>
  <si>
    <t>A.3.a) Variazione dei lavori in corso su ordinazione</t>
  </si>
  <si>
    <t>A.3.a.0001</t>
  </si>
  <si>
    <t>A.3.a.0002</t>
  </si>
  <si>
    <t>A.4.a.0001</t>
  </si>
  <si>
    <t>A.4) Incrementi di immobilizzazioni per lavori interni (costi capitalizzati)</t>
  </si>
  <si>
    <t>Costi capitalizzati per costi sostenuti in economia da attività istituzionale</t>
  </si>
  <si>
    <t>A.4.b.0001</t>
  </si>
  <si>
    <t>Costi capitalizzati per costi sostenuti in economia da attività commerciale</t>
  </si>
  <si>
    <t>Rimanenze finali dei lavori in corso su ordinazione (segno più o avere)</t>
  </si>
  <si>
    <t>Rimanenze iniziali dei lavori in corso su ordinazione (segno meno o dare)</t>
  </si>
  <si>
    <t>A.5.a.0001</t>
  </si>
  <si>
    <t>Contributi in c/esercizio da Istituto tesoriere</t>
  </si>
  <si>
    <t>Contributi in c/esercizio da altri privati</t>
  </si>
  <si>
    <t>Ricavi per tasse concorsi</t>
  </si>
  <si>
    <t>Ricavi per rimborsi Inail</t>
  </si>
  <si>
    <t>Ricavi per rimborsi ed indennizzi assicurativi</t>
  </si>
  <si>
    <t>B) COSTI DELLA PRODUZIONE</t>
  </si>
  <si>
    <t>B.6) Acquisti di beni</t>
  </si>
  <si>
    <t>B.6.a) Acquisti di beni istituzionali</t>
  </si>
  <si>
    <t>B.6.a.0001</t>
  </si>
  <si>
    <t>Acquisto sementi e prodotti agricoli</t>
  </si>
  <si>
    <t>B.6.a.0002</t>
  </si>
  <si>
    <t>Acquisto divise e vestiario personale</t>
  </si>
  <si>
    <t>B.6.a.0003</t>
  </si>
  <si>
    <t>Acquisto materiale per riparazioni / manutenzioni</t>
  </si>
  <si>
    <t>B.6.a.0004</t>
  </si>
  <si>
    <t>Acquisto carburanti e lubrificanti automezzi</t>
  </si>
  <si>
    <t>B.6.a.0005</t>
  </si>
  <si>
    <t>B.6.b) Acquisti di beni commerciali</t>
  </si>
  <si>
    <t>B.6.b.0003</t>
  </si>
  <si>
    <t>Acquisto munizioni per abbattimenti</t>
  </si>
  <si>
    <t>Acquisto materiale di consumo</t>
  </si>
  <si>
    <t>B.7) Acquisti di servizi</t>
  </si>
  <si>
    <t>B.7.a.0001</t>
  </si>
  <si>
    <t>Manutenzioni e riparazioni assetto parchi e territorio</t>
  </si>
  <si>
    <t>B.7.a.0002</t>
  </si>
  <si>
    <t>Manutenzioni e riparazioni fabbricati</t>
  </si>
  <si>
    <t>B.7.a.0003</t>
  </si>
  <si>
    <t>Manutenzioni e riparazioni automezzi</t>
  </si>
  <si>
    <t>B.7.a.0004</t>
  </si>
  <si>
    <t>Manutenzioni e riparazioni altri beni mobili</t>
  </si>
  <si>
    <t>B.7.a.0005</t>
  </si>
  <si>
    <t>Manutenzioni e riparazioni su beni attività commerciale</t>
  </si>
  <si>
    <t>B.7.a.0006</t>
  </si>
  <si>
    <t>B.7.b) Altri acquisti di servizi</t>
  </si>
  <si>
    <t>B.7.b.0001</t>
  </si>
  <si>
    <t>B.7.b.0003</t>
  </si>
  <si>
    <t>B.7.b.0004</t>
  </si>
  <si>
    <t>B.7.b.0005</t>
  </si>
  <si>
    <t>B.7.b.0006</t>
  </si>
  <si>
    <t>B.7.b.0007</t>
  </si>
  <si>
    <t>B.7.b.0008</t>
  </si>
  <si>
    <t>B.7.b.0009</t>
  </si>
  <si>
    <t>Utenze acqua commerciale</t>
  </si>
  <si>
    <t>B.7.b.0010</t>
  </si>
  <si>
    <t>Utenze energia elettrica commerciale</t>
  </si>
  <si>
    <t>B.7.b.0011</t>
  </si>
  <si>
    <t>Utenze gas e riscaldamento commerciale</t>
  </si>
  <si>
    <t>B.7.b.0012</t>
  </si>
  <si>
    <t>Utenze telefoniche fisse commerciale</t>
  </si>
  <si>
    <t>B.7.b.0013</t>
  </si>
  <si>
    <t>Servizi trasporto commerciale</t>
  </si>
  <si>
    <t>B.7.b.0014</t>
  </si>
  <si>
    <t>Servizi guida turistica commerciale</t>
  </si>
  <si>
    <t>B.7.b.0015</t>
  </si>
  <si>
    <t>B.7.b.0016</t>
  </si>
  <si>
    <t>Servizi eviscerazione fauna commerciale</t>
  </si>
  <si>
    <t>Servizi smaltimento carcasse</t>
  </si>
  <si>
    <t>B.7.b.0018</t>
  </si>
  <si>
    <t>B.7.b.0019</t>
  </si>
  <si>
    <t>B.7.b.0020</t>
  </si>
  <si>
    <t>B.7.b.0021</t>
  </si>
  <si>
    <t>B.7.b.0022</t>
  </si>
  <si>
    <t>B.7.b.0023</t>
  </si>
  <si>
    <t>Altri servizi appaltati commerciali</t>
  </si>
  <si>
    <t>B.7.b.0025</t>
  </si>
  <si>
    <t>Servizi visite fiscali dipendenti</t>
  </si>
  <si>
    <t>B.7.b.0026</t>
  </si>
  <si>
    <t>B.7.b.0027</t>
  </si>
  <si>
    <t>B.7.b.0028</t>
  </si>
  <si>
    <t>B.7.b.0030</t>
  </si>
  <si>
    <t>B.7.b.0031</t>
  </si>
  <si>
    <t>B.7.b.0033</t>
  </si>
  <si>
    <t>Competenze comitato scientifico</t>
  </si>
  <si>
    <t>B.7.b.0035</t>
  </si>
  <si>
    <t xml:space="preserve">Altri servizi </t>
  </si>
  <si>
    <t>B.7.b.0036</t>
  </si>
  <si>
    <t>Servizi pulizia commerciale</t>
  </si>
  <si>
    <t>B.8) Godimento di beni di terzi</t>
  </si>
  <si>
    <t>B.8.a) Godimento di beni di terzi</t>
  </si>
  <si>
    <t>B.8.a.0001</t>
  </si>
  <si>
    <t>B.8.a.0002</t>
  </si>
  <si>
    <t>B.8.a.0003</t>
  </si>
  <si>
    <t>B.8.a.0004</t>
  </si>
  <si>
    <t>B.8.a.0005</t>
  </si>
  <si>
    <t>B.8.a.0007</t>
  </si>
  <si>
    <t>B.9) Personale</t>
  </si>
  <si>
    <t>B.9.a) Salari e stipendi</t>
  </si>
  <si>
    <t>B.9.a.0001</t>
  </si>
  <si>
    <t>B.9.a.0002</t>
  </si>
  <si>
    <t>B.9.a.0003</t>
  </si>
  <si>
    <t>Stipendi personale tecnico e amministrativo commerciale</t>
  </si>
  <si>
    <t>B.9.a.0005</t>
  </si>
  <si>
    <t>B.9.a.0006</t>
  </si>
  <si>
    <t>B.9.a.0007</t>
  </si>
  <si>
    <t>B.9.a.0008</t>
  </si>
  <si>
    <t>B.9.a.0009</t>
  </si>
  <si>
    <t>B.9.a.0010</t>
  </si>
  <si>
    <t>B.9.b) Oneri sociali</t>
  </si>
  <si>
    <t>B.9.b.0001</t>
  </si>
  <si>
    <t>B.9.b.0002</t>
  </si>
  <si>
    <t>B.9.b.0003</t>
  </si>
  <si>
    <t>Oneri stipendi personale tecnico amministrativo commerciale</t>
  </si>
  <si>
    <t>B.9.b.0005</t>
  </si>
  <si>
    <t>B.9.b.0006</t>
  </si>
  <si>
    <t>B.9.b.0007</t>
  </si>
  <si>
    <t>B.9.c) Trattamento di fine rapporto (TFR)</t>
  </si>
  <si>
    <t>B.9.c.0001</t>
  </si>
  <si>
    <t>B.9.d) Trattamento di quiescenza e simile</t>
  </si>
  <si>
    <t>B.9.d.0001</t>
  </si>
  <si>
    <t>B.9.e) Altri costi del personale</t>
  </si>
  <si>
    <t>B.9.e.0001</t>
  </si>
  <si>
    <t>Tirocini, borse e assegni di studio</t>
  </si>
  <si>
    <t>B.9.e.0002</t>
  </si>
  <si>
    <t>Costi missioni e trasferte personale</t>
  </si>
  <si>
    <t>B.10) Ammortamenti e svalutazioni</t>
  </si>
  <si>
    <t>B.10.a.0001</t>
  </si>
  <si>
    <t>B.10.a.0002</t>
  </si>
  <si>
    <t>B.10.a.0003</t>
  </si>
  <si>
    <t>B.10.a.0004</t>
  </si>
  <si>
    <t>B.10.a.0005</t>
  </si>
  <si>
    <t>B.10.a.0006</t>
  </si>
  <si>
    <t>Ammortamento immobilizzazioni immateriali commerciali</t>
  </si>
  <si>
    <t>B.10.b) Ammortamento immobilizzazioni materiali</t>
  </si>
  <si>
    <t>B.10.b.0001</t>
  </si>
  <si>
    <t>B.10.b.0002</t>
  </si>
  <si>
    <t>B.10.b.0003</t>
  </si>
  <si>
    <t>B.10.b.0004</t>
  </si>
  <si>
    <t>B.10.b.0005</t>
  </si>
  <si>
    <t>B.10.b.0006</t>
  </si>
  <si>
    <t>B.10.c) Altre svalutazioni delle immobilizzazioni</t>
  </si>
  <si>
    <t>B.10.c.0001</t>
  </si>
  <si>
    <t xml:space="preserve">Svalutazioni delle immobilizzazioni </t>
  </si>
  <si>
    <t>Svalutazione dei crediti compresi nell'attivo circolante e delle disponibilità liquide</t>
  </si>
  <si>
    <t>B.10.d) Svalutazione dei crediti compresi nell'attivo circolante e delle disponibilità liquide</t>
  </si>
  <si>
    <t>B.10.d.0001</t>
  </si>
  <si>
    <t>B.11) Variazioni delle rimanenze delle materie prime ,sussidiarie, di consumo e merci</t>
  </si>
  <si>
    <t>B.11.a) Variazione delle rimanenze di materie prime</t>
  </si>
  <si>
    <t>B.11.a.0001</t>
  </si>
  <si>
    <t>Rimanenze iniziali di materie prime</t>
  </si>
  <si>
    <t>B.11.a.0002</t>
  </si>
  <si>
    <t>Rimanenze finali di materie prime</t>
  </si>
  <si>
    <t>B.11.b.0001</t>
  </si>
  <si>
    <t>Rimanenze iniziali di materie sussidiarie</t>
  </si>
  <si>
    <t>B.11.b.0002</t>
  </si>
  <si>
    <t>Rimanenze finali di materie sussidiarie</t>
  </si>
  <si>
    <t>B.11.c.0001</t>
  </si>
  <si>
    <t>Rimanenze iniziali di materie di consumo</t>
  </si>
  <si>
    <t>B.11.c.0002</t>
  </si>
  <si>
    <t>Rimanenze finali di materie di consumo</t>
  </si>
  <si>
    <t>B.11.d.0001</t>
  </si>
  <si>
    <t>Rimanenze iniziali di merci</t>
  </si>
  <si>
    <t>B.11.d.0002</t>
  </si>
  <si>
    <t>Rimanenze finali di merci</t>
  </si>
  <si>
    <t>B.11.b) Variazione delle rimanenze di materie sussidiarie</t>
  </si>
  <si>
    <t>B.11.c) Variazione delle rimanenze di materie di consumo</t>
  </si>
  <si>
    <t>B.11.d) Variazione delle rimanenze di merci</t>
  </si>
  <si>
    <t>B.12) Accantonamenti per rischi e oneri</t>
  </si>
  <si>
    <t>B.13) Altri accantonamenti</t>
  </si>
  <si>
    <t>B.14) Oneri diversi di gestione</t>
  </si>
  <si>
    <t>Oneri diversi di gestione</t>
  </si>
  <si>
    <t>Costi per risarcimenti danni fauna e avifauna</t>
  </si>
  <si>
    <t>Tarsu - Trise e altri tributi locali</t>
  </si>
  <si>
    <t>IMU</t>
  </si>
  <si>
    <t>Oneri consorzi bonifica</t>
  </si>
  <si>
    <t>Imposte registro contratti</t>
  </si>
  <si>
    <t>Imposte ed oneri demaniali</t>
  </si>
  <si>
    <t>Quote associative annuali</t>
  </si>
  <si>
    <t>C) PROVENTI ED ONERI FINANZIARI</t>
  </si>
  <si>
    <t>D) RETTIFICHE DI VALORE DI ATTIVITA' FINANZIARIE</t>
  </si>
  <si>
    <t>Ires</t>
  </si>
  <si>
    <t>Irap retributivo</t>
  </si>
  <si>
    <t>Irap produttivo</t>
  </si>
  <si>
    <t>B.7.b.0037</t>
  </si>
  <si>
    <t>Contributo c/esercizio da Regione ordinario</t>
  </si>
  <si>
    <t>Canoni noleggio software commerciale</t>
  </si>
  <si>
    <t>B.7.b.0038</t>
  </si>
  <si>
    <t>Patrocinio legale</t>
  </si>
  <si>
    <t>Ritenute alla fonte d'imposta su interessi attivi</t>
  </si>
  <si>
    <t>Ammortamento Fabbricati</t>
  </si>
  <si>
    <t>B.10.b.0007</t>
  </si>
  <si>
    <t>B.10.b.0008</t>
  </si>
  <si>
    <t>A.5.a.0007</t>
  </si>
  <si>
    <t>A -TOTALE VALORE DELLA PRODUZIONE</t>
  </si>
  <si>
    <t>B -TOTALE COSTI DELLA PRODUZIONE</t>
  </si>
  <si>
    <t>DIFFERENZA TRA VALORE E COSTI DELLA PRODUZIONE (A-B)</t>
  </si>
  <si>
    <t>C -TOTALE PROVENTI E ONERI FINANZIARI</t>
  </si>
  <si>
    <t>Ricavi per locazioni patrimonio immobiliare a fini istituzionali</t>
  </si>
  <si>
    <t>Ricavi per locazioni patrimonio immobiliare a fini commerciali</t>
  </si>
  <si>
    <t>Ricavi per rimborsi e recuperi diversi</t>
  </si>
  <si>
    <t>B.6.b.0007</t>
  </si>
  <si>
    <t xml:space="preserve">Utenze acqua </t>
  </si>
  <si>
    <t xml:space="preserve">Utenze energia elettrica </t>
  </si>
  <si>
    <t xml:space="preserve">Utenze gas e riscaldamento </t>
  </si>
  <si>
    <t>Utenze telefoniche fisse</t>
  </si>
  <si>
    <t xml:space="preserve">Utenze telefoniche mobile </t>
  </si>
  <si>
    <t xml:space="preserve">Utenze connettività e reti </t>
  </si>
  <si>
    <t xml:space="preserve">Servizi sicurezza e salute sul lavoro </t>
  </si>
  <si>
    <t xml:space="preserve">Servizi formazione al personale </t>
  </si>
  <si>
    <t xml:space="preserve">Competenze collegio revisori </t>
  </si>
  <si>
    <t xml:space="preserve">Prestazioni professionali tecniche </t>
  </si>
  <si>
    <t>Prestazioni professionali scientifiche</t>
  </si>
  <si>
    <t xml:space="preserve">Altri servizi appaltati </t>
  </si>
  <si>
    <t>Competenze consiglio direttivo e presidente</t>
  </si>
  <si>
    <t>B.7.b.0039</t>
  </si>
  <si>
    <t>Altri servizi commerciali</t>
  </si>
  <si>
    <t xml:space="preserve">Canoni noleggio automezzi </t>
  </si>
  <si>
    <t xml:space="preserve">Canoni noleggio attrezzature ufficio </t>
  </si>
  <si>
    <t xml:space="preserve">Canoni noleggio software </t>
  </si>
  <si>
    <t>Canoni locazioni immobili</t>
  </si>
  <si>
    <t xml:space="preserve">Stipendi direttore e dirigenza </t>
  </si>
  <si>
    <t xml:space="preserve">Stipendi personale tecnico e amministrativo </t>
  </si>
  <si>
    <t>Competenze accessorie fisse direttore e dirigenza</t>
  </si>
  <si>
    <t xml:space="preserve">Competenze accessorie fisse personale </t>
  </si>
  <si>
    <t xml:space="preserve">Competenze accessorie variabili direttore e dirigenza </t>
  </si>
  <si>
    <t xml:space="preserve">Competenze accessorie variabili personale </t>
  </si>
  <si>
    <t xml:space="preserve">Competenze straordinari e festivi personale </t>
  </si>
  <si>
    <t xml:space="preserve">Oneri stipendi direttore e dirigenza </t>
  </si>
  <si>
    <t>Oneri stipendi personale tecnico amministrativo</t>
  </si>
  <si>
    <t xml:space="preserve">Oneri assicurativi Inail </t>
  </si>
  <si>
    <t>Oneri previdenziali Inps</t>
  </si>
  <si>
    <t xml:space="preserve">Trattamento fine rapporto </t>
  </si>
  <si>
    <t xml:space="preserve">Trattamento quiescenza e simili </t>
  </si>
  <si>
    <t xml:space="preserve">Ammortamento Impianti e macchinari </t>
  </si>
  <si>
    <t>Ammortamento Attrezzature ordinarie</t>
  </si>
  <si>
    <t>Ammortamento Attrezzature alta tecnologia</t>
  </si>
  <si>
    <t>Ammortamento Attrezzature alta tecnologia commerciali</t>
  </si>
  <si>
    <t xml:space="preserve">Ammortamento Mobili e arredi </t>
  </si>
  <si>
    <t>B.10.b.0009</t>
  </si>
  <si>
    <t>Ammortamento Mobili e arredi commerciale</t>
  </si>
  <si>
    <t xml:space="preserve">Ammortamento Automezzi </t>
  </si>
  <si>
    <t>B.10.b.0010</t>
  </si>
  <si>
    <t>B.10.b.0011</t>
  </si>
  <si>
    <t>B.10.b.0012</t>
  </si>
  <si>
    <t>Ammortamento informatica audiovisivi e macchine da ufficio commerciale</t>
  </si>
  <si>
    <t xml:space="preserve">Ammortamento informatica audiovisivi e macchine da ufficio </t>
  </si>
  <si>
    <t xml:space="preserve">Cancelleria e stampati </t>
  </si>
  <si>
    <t xml:space="preserve">Spese postali </t>
  </si>
  <si>
    <t>Oneri bancari</t>
  </si>
  <si>
    <t xml:space="preserve">Assicurazioni </t>
  </si>
  <si>
    <t xml:space="preserve">Assicurazioni automezzi </t>
  </si>
  <si>
    <t xml:space="preserve">Tassa proprietà automezzi </t>
  </si>
  <si>
    <t xml:space="preserve">Valori bollati e ccgg </t>
  </si>
  <si>
    <t xml:space="preserve">Servizi buoni pasto </t>
  </si>
  <si>
    <t>Allegato sub a)</t>
  </si>
  <si>
    <t>B.7.b.0040</t>
  </si>
  <si>
    <t>B.7.b.0041</t>
  </si>
  <si>
    <t>B.7.b.0042</t>
  </si>
  <si>
    <t>B.7.b.0044</t>
  </si>
  <si>
    <t>Spese per manifestazioni e convegni</t>
  </si>
  <si>
    <t>Ricavi per prestazioni didattica ambientale</t>
  </si>
  <si>
    <t>B.6.a.0006</t>
  </si>
  <si>
    <t>Acquisti di materiale divulgativo e prodotti tipici locali</t>
  </si>
  <si>
    <t xml:space="preserve">Manutenzioni e riparazioni contrattuali su beni </t>
  </si>
  <si>
    <t xml:space="preserve">Servizi pulizia </t>
  </si>
  <si>
    <t xml:space="preserve">B.7.a) Manutenzioni e riparazioni </t>
  </si>
  <si>
    <t>Utenze connettività e reti commerciale</t>
  </si>
  <si>
    <t xml:space="preserve">Ammortamento concessioni, licenze, marchi e diritti simili </t>
  </si>
  <si>
    <t xml:space="preserve">Ammortamento diritti di brevetto e utilizzazione opere dell'ingegno </t>
  </si>
  <si>
    <t>Ammortamento altre immobilizzazioni immateriali</t>
  </si>
  <si>
    <t xml:space="preserve">Competenze incarichi al personale per servizi a terzi </t>
  </si>
  <si>
    <t>Acquisto materiale divulgativo (depliants,cartine….)</t>
  </si>
  <si>
    <t>B.7.b.0045</t>
  </si>
  <si>
    <t>Spese di rappresentanza</t>
  </si>
  <si>
    <t>Ricavi da permessi di pesca</t>
  </si>
  <si>
    <t xml:space="preserve">Ricavi per sterilizzo contributi c/capitale e c/impianti </t>
  </si>
  <si>
    <t>Royalties passive commerciale</t>
  </si>
  <si>
    <t>Ricavi da oneri istruttori</t>
  </si>
  <si>
    <t>B.9.a.0011</t>
  </si>
  <si>
    <t>B.9.a.0012</t>
  </si>
  <si>
    <t>B.9.a.0013</t>
  </si>
  <si>
    <t>Competenze accessorie fisse personale commerciale</t>
  </si>
  <si>
    <t>Competenze accessorie variabili personale commerciale</t>
  </si>
  <si>
    <t>Competenze straordinari e festivi personale commerciale</t>
  </si>
  <si>
    <t>Ammortamento Impianti e macchinari commerciali</t>
  </si>
  <si>
    <t>RISULTATO PRIMA DELLE IMPOSTE (A - B + C + D )</t>
  </si>
  <si>
    <t>Manutenzioni e riparazioni su beni</t>
  </si>
  <si>
    <t>Oneri su incarichi al personale per servizi a terzi</t>
  </si>
  <si>
    <t>Oneri assicurativi Inail comm.le</t>
  </si>
  <si>
    <t>Irap retributivo comm.le</t>
  </si>
  <si>
    <t>CONTO ECONOMICO PREVENTIVO 2019</t>
  </si>
  <si>
    <t xml:space="preserve">Ricavi vendita fauna </t>
  </si>
  <si>
    <t>A.1.a) Contributi per l'attuazione del Piano/programma di attività</t>
  </si>
  <si>
    <t>A.1.b) Contributi della Regione per il funzionamento</t>
  </si>
  <si>
    <t>A.1.c) Altri contributi da Regione</t>
  </si>
  <si>
    <t>A.1.d) Contributi per l'erogazione di benefici a terzi</t>
  </si>
  <si>
    <t>A.1.e) Contributi da altri soggetti pubblici</t>
  </si>
  <si>
    <t>Contributo da Artea finalizzato al Piano integrato</t>
  </si>
  <si>
    <t>Contributo da Regione finalizzato alla Festa nei Parchi</t>
  </si>
  <si>
    <t>Contributo da Regione finalizzato all'Estate nei Parchi</t>
  </si>
  <si>
    <t>Contributo da Regione finalizzato al progetto Ecostrim</t>
  </si>
  <si>
    <t>Contributo da Regione finalizzato al progetto C.E.T.S.</t>
  </si>
  <si>
    <t>Contributo da Regione finalizzato al progetto Tartarughe marine</t>
  </si>
  <si>
    <t>Contributo c/esercizio da Comune di Grosseto ordinario</t>
  </si>
  <si>
    <t>Contributo c/esercizio da Comune di Grosseto finalizzato</t>
  </si>
  <si>
    <t>Contributo c/esercizio da Comune di Orbetello ordinario</t>
  </si>
  <si>
    <t>Contributo c/esercizio da Comune di Orbetello finalizzato</t>
  </si>
  <si>
    <t>Contributo c/esercizio da Comune di Magliano finalizzato</t>
  </si>
  <si>
    <t>A.1.c.0001</t>
  </si>
  <si>
    <t>A.1.c.0002</t>
  </si>
  <si>
    <t>A.1.c.0003</t>
  </si>
  <si>
    <t>A.1.c.0004</t>
  </si>
  <si>
    <t>A.1.c.0005</t>
  </si>
  <si>
    <t>A.1.e.0001</t>
  </si>
  <si>
    <t>A.1.e.0002</t>
  </si>
  <si>
    <t>A.1.e.0003</t>
  </si>
  <si>
    <t>A.1.e.0004</t>
  </si>
  <si>
    <t>A.1.e.0005</t>
  </si>
  <si>
    <t>A.1.e.0006</t>
  </si>
  <si>
    <t>A.1.e.0007</t>
  </si>
  <si>
    <t>A.1.e.0008</t>
  </si>
  <si>
    <t>A.1.e.0009</t>
  </si>
  <si>
    <t>A.1.e.0010</t>
  </si>
  <si>
    <t>A.1.e.0011</t>
  </si>
  <si>
    <t>Contributi da altri Enti Pubblici (ANCI-Ecostrim)</t>
  </si>
  <si>
    <t>Contributi da altri Parchi regionali</t>
  </si>
  <si>
    <t>Contributi da Ministero Ambiente e Parchi nazionali</t>
  </si>
  <si>
    <t>Contributi dalla Comunità Europea</t>
  </si>
  <si>
    <t>A.1.f) Ricavi per prestazioni dell'attività commerciale</t>
  </si>
  <si>
    <t>A.5.a) Altri ricavi e proventi,concorsi recuperi e rimborsi</t>
  </si>
  <si>
    <t>A.5.a.0002</t>
  </si>
  <si>
    <t>A.5.a.0003</t>
  </si>
  <si>
    <t>A.5.b) Costi sterilizzati da utilizzo contributi per investimenti</t>
  </si>
  <si>
    <t>A.5.a.0004</t>
  </si>
  <si>
    <t>A.5.a.0005</t>
  </si>
  <si>
    <t>A.5.a.0006</t>
  </si>
  <si>
    <t>A.5.a.0008</t>
  </si>
  <si>
    <t>A.5.a.0010</t>
  </si>
  <si>
    <t>A.5.a.0011</t>
  </si>
  <si>
    <t>A.5.b.0001</t>
  </si>
  <si>
    <t>Servizi di consulenza giuridica</t>
  </si>
  <si>
    <t>Ammortamento Attrezzature ordinarie  commerciali</t>
  </si>
  <si>
    <t>B.14.a) Oneri per l'erogazione di benefici a terzi</t>
  </si>
  <si>
    <t>B.14.b) Accantonamenti per imposte anche differite</t>
  </si>
  <si>
    <t>B.14.c) Altri oneri di gestione</t>
  </si>
  <si>
    <t>A.1.f.0001</t>
  </si>
  <si>
    <t>A.1.f.0002</t>
  </si>
  <si>
    <t>B.14.c.0001</t>
  </si>
  <si>
    <t>B.14.c.0002</t>
  </si>
  <si>
    <t>B.14.c.0003</t>
  </si>
  <si>
    <t>B.14.c.0007</t>
  </si>
  <si>
    <t>B.14.c.0008</t>
  </si>
  <si>
    <t>B.14.c.0009</t>
  </si>
  <si>
    <t>B.14.c.0010</t>
  </si>
  <si>
    <t>B.14.c.0011</t>
  </si>
  <si>
    <t>B.14.c.0012</t>
  </si>
  <si>
    <t>B.14.c.0014</t>
  </si>
  <si>
    <t>B.14.c.0015</t>
  </si>
  <si>
    <t>B.14.c.0016</t>
  </si>
  <si>
    <t>B.14.c.0017</t>
  </si>
  <si>
    <t xml:space="preserve">Contributo c/esercizio da Comune di Magliano </t>
  </si>
  <si>
    <t>A.1.f.0003</t>
  </si>
  <si>
    <t>Ricavi per merchandising</t>
  </si>
  <si>
    <t>A.1.f.0004</t>
  </si>
  <si>
    <t>A.1.f.0005</t>
  </si>
  <si>
    <t>B.6.b.0001</t>
  </si>
  <si>
    <t>B.6.b.0005</t>
  </si>
  <si>
    <t>B.7.a.0007</t>
  </si>
  <si>
    <t>B.7.b.0002</t>
  </si>
  <si>
    <t>B.7.b.0017</t>
  </si>
  <si>
    <t>Prestazioni professionali tecniche commerciali</t>
  </si>
  <si>
    <t>Utenze telefoniche mobile commerciale</t>
  </si>
  <si>
    <t>B.9.b.0004</t>
  </si>
  <si>
    <t>Ammortamento costi di  sviluppo</t>
  </si>
  <si>
    <t xml:space="preserve">Ammortamento costi di impianto e di ampliamento </t>
  </si>
  <si>
    <t>B.10.a.0007</t>
  </si>
  <si>
    <t>Ammortamento immobilizzazioni in corso ed acconti</t>
  </si>
  <si>
    <t xml:space="preserve">B.10.a) Ammortamento immobilizzazioni immateriali </t>
  </si>
  <si>
    <t>C.15) Proventi da partecipazioni</t>
  </si>
  <si>
    <t>C.16) Altri proventi finanziari</t>
  </si>
  <si>
    <t>C.16.a) Proventi da crediti iscritti nelle immobilizzazioni</t>
  </si>
  <si>
    <t>C.16.b) Da titoli iscritti nelle immobilizzazioni che non costituiscono partecipazioni</t>
  </si>
  <si>
    <t>C.16.c) Altri proventi finanziari su titoli iscritti nell'attivo circolante che non costituiscono partecipazioni</t>
  </si>
  <si>
    <t>C.16.d) Interessi attivi su conti e depositi bancari e postali</t>
  </si>
  <si>
    <t>C.16.d.0001</t>
  </si>
  <si>
    <t>Interessi attivi su depositi bancari</t>
  </si>
  <si>
    <t>C.16.d.0002</t>
  </si>
  <si>
    <t>Interessi attivi su depositi postali</t>
  </si>
  <si>
    <t>C.16.e) Proventi diversi dai precedenti</t>
  </si>
  <si>
    <t>C.17) Interessi passivi e altri oneri finanziari</t>
  </si>
  <si>
    <t>C.17.a) Interessi passivi su debiti finanziari</t>
  </si>
  <si>
    <t>C.17.a.0001</t>
  </si>
  <si>
    <t>Interessi passivi su anticipazioni di tesoreria</t>
  </si>
  <si>
    <t>C.17.b) Altri oneri finanziari</t>
  </si>
  <si>
    <t>C.17.b.0001</t>
  </si>
  <si>
    <t>Altri oneri finanziari</t>
  </si>
  <si>
    <t>D.18) Rivalutazioni</t>
  </si>
  <si>
    <t>D.19) Svalutazioni</t>
  </si>
  <si>
    <t>E) IMPOSTE SUL REDDITO DELL'ESERCIZIO, CORRENTI, DIFFERITE E ANTICIPATE</t>
  </si>
  <si>
    <t>D -TOTALE RETTIFICHE DI VALORE DI ATTIVITA' FINANZIARIE (18-19)</t>
  </si>
  <si>
    <t>E.20) Imposte sul reddito dell'esercizio</t>
  </si>
  <si>
    <t>E.20.a.0001</t>
  </si>
  <si>
    <t>E.20.a.0003</t>
  </si>
  <si>
    <t>E.20.a.0004</t>
  </si>
  <si>
    <t>E.20.a) Imposte correnti dell'esercizio</t>
  </si>
  <si>
    <t>E.20.b) Imposte differite e anticipate</t>
  </si>
  <si>
    <t>E.20.a.0002</t>
  </si>
  <si>
    <t>F) UTILE (PERDITA) DELL'ESERCIZIO</t>
  </si>
  <si>
    <t>F.21) Utile (Perdita) dell'esercizio</t>
  </si>
  <si>
    <t>A.5.a.0012</t>
  </si>
  <si>
    <t>Ricavi per rimborsi personale comandato</t>
  </si>
  <si>
    <t>A.5.a.0009</t>
  </si>
  <si>
    <t>Altri costi del personale</t>
  </si>
  <si>
    <t>SCOSTAMENTI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</si>
</sst>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indexed="10"/>
      <name val="Arial"/>
      <family val="2"/>
    </font>
    <font>
      <b/>
      <i/>
      <sz val="11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7" fillId="4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0" fontId="8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 wrapText="1"/>
    </xf>
    <xf numFmtId="12" fontId="3" fillId="0" borderId="2" xfId="0" applyNumberFormat="1" applyFont="1" applyBorder="1" applyAlignment="1">
      <alignment vertical="center" wrapText="1"/>
    </xf>
    <xf numFmtId="12" fontId="3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/>
    </xf>
    <xf numFmtId="12" fontId="12" fillId="0" borderId="2" xfId="0" applyNumberFormat="1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12" fontId="3" fillId="0" borderId="2" xfId="0" applyNumberFormat="1" applyFont="1" applyBorder="1" applyAlignment="1">
      <alignment horizontal="righ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64" fontId="4" fillId="0" borderId="3" xfId="0" applyNumberFormat="1" applyFont="1" applyFill="1" applyBorder="1" applyAlignment="1">
      <alignment vertical="center" wrapText="1"/>
    </xf>
    <xf numFmtId="164" fontId="4" fillId="0" borderId="18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164" fontId="8" fillId="2" borderId="3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3"/>
  <sheetViews>
    <sheetView tabSelected="1" topLeftCell="A250" workbookViewId="0">
      <selection activeCell="G134" sqref="G134"/>
    </sheetView>
  </sheetViews>
  <sheetFormatPr defaultColWidth="28.140625" defaultRowHeight="14.25" x14ac:dyDescent="0.2"/>
  <cols>
    <col min="1" max="1" width="29.140625" style="8" customWidth="1"/>
    <col min="2" max="2" width="24" style="5" customWidth="1"/>
    <col min="3" max="3" width="48" style="5" customWidth="1"/>
    <col min="4" max="4" width="14.85546875" style="5" bestFit="1" customWidth="1"/>
    <col min="5" max="5" width="14.85546875" style="5" customWidth="1"/>
    <col min="6" max="6" width="17.5703125" style="5" customWidth="1"/>
    <col min="7" max="16384" width="28.140625" style="5"/>
  </cols>
  <sheetData>
    <row r="1" spans="1:6" s="9" customFormat="1" ht="24" thickBot="1" x14ac:dyDescent="0.25">
      <c r="A1" s="86" t="s">
        <v>280</v>
      </c>
      <c r="B1" s="86"/>
      <c r="C1" s="86"/>
      <c r="D1" s="86"/>
      <c r="E1" s="86"/>
      <c r="F1" s="26"/>
    </row>
    <row r="2" spans="1:6" s="1" customFormat="1" ht="61.5" customHeight="1" thickTop="1" x14ac:dyDescent="0.2">
      <c r="A2" s="87" t="s">
        <v>316</v>
      </c>
      <c r="B2" s="88"/>
      <c r="C2" s="88"/>
      <c r="D2" s="27">
        <v>2020</v>
      </c>
      <c r="E2" s="27">
        <v>2019</v>
      </c>
      <c r="F2" s="28" t="s">
        <v>439</v>
      </c>
    </row>
    <row r="3" spans="1:6" ht="30" x14ac:dyDescent="0.2">
      <c r="A3" s="40" t="s">
        <v>0</v>
      </c>
      <c r="B3" s="15"/>
      <c r="F3" s="29"/>
    </row>
    <row r="4" spans="1:6" ht="45" x14ac:dyDescent="0.2">
      <c r="B4" s="41" t="s">
        <v>1</v>
      </c>
      <c r="C4" s="4"/>
      <c r="D4" s="42">
        <f>D5+D6+D8+D14+D15+D27</f>
        <v>1916342.02</v>
      </c>
      <c r="E4" s="42">
        <f>E5+E6+E8+E14+E15+E27</f>
        <v>1929429.56</v>
      </c>
      <c r="F4" s="30">
        <f>D4-E4</f>
        <v>-13087.540000000037</v>
      </c>
    </row>
    <row r="5" spans="1:6" ht="28.5" customHeight="1" x14ac:dyDescent="0.2">
      <c r="C5" s="43" t="s">
        <v>318</v>
      </c>
      <c r="D5" s="44">
        <v>0</v>
      </c>
      <c r="E5" s="44">
        <v>0</v>
      </c>
    </row>
    <row r="6" spans="1:6" s="13" customFormat="1" ht="28.5" customHeight="1" x14ac:dyDescent="0.2">
      <c r="A6" s="45"/>
      <c r="C6" s="43" t="s">
        <v>319</v>
      </c>
      <c r="D6" s="46">
        <f>D7</f>
        <v>1154000</v>
      </c>
      <c r="E6" s="46">
        <f t="shared" ref="E6" si="0">E7</f>
        <v>1154000</v>
      </c>
    </row>
    <row r="7" spans="1:6" s="13" customFormat="1" ht="28.5" customHeight="1" x14ac:dyDescent="0.2">
      <c r="A7" s="45"/>
      <c r="B7" s="47" t="s">
        <v>7</v>
      </c>
      <c r="C7" s="48" t="s">
        <v>210</v>
      </c>
      <c r="D7" s="14">
        <v>1154000</v>
      </c>
      <c r="E7" s="14">
        <v>1154000</v>
      </c>
    </row>
    <row r="8" spans="1:6" s="13" customFormat="1" ht="28.5" customHeight="1" x14ac:dyDescent="0.2">
      <c r="A8" s="45"/>
      <c r="B8" s="47"/>
      <c r="C8" s="43" t="s">
        <v>320</v>
      </c>
      <c r="D8" s="46">
        <f>SUM(D9:D13)</f>
        <v>0</v>
      </c>
      <c r="E8" s="46">
        <f>SUM(E9:E13)</f>
        <v>22200.7</v>
      </c>
      <c r="F8" s="14"/>
    </row>
    <row r="9" spans="1:6" s="13" customFormat="1" ht="28.5" customHeight="1" x14ac:dyDescent="0.2">
      <c r="A9" s="45"/>
      <c r="B9" s="47" t="s">
        <v>334</v>
      </c>
      <c r="C9" s="48" t="s">
        <v>324</v>
      </c>
      <c r="D9" s="14">
        <v>0</v>
      </c>
      <c r="E9" s="14">
        <v>4000</v>
      </c>
      <c r="F9" s="14"/>
    </row>
    <row r="10" spans="1:6" s="13" customFormat="1" ht="28.5" customHeight="1" x14ac:dyDescent="0.2">
      <c r="A10" s="45"/>
      <c r="B10" s="47" t="s">
        <v>335</v>
      </c>
      <c r="C10" s="48" t="s">
        <v>325</v>
      </c>
      <c r="D10" s="14">
        <v>0</v>
      </c>
      <c r="E10" s="14">
        <v>5760</v>
      </c>
      <c r="F10" s="14"/>
    </row>
    <row r="11" spans="1:6" s="13" customFormat="1" ht="28.5" customHeight="1" x14ac:dyDescent="0.2">
      <c r="A11" s="45"/>
      <c r="B11" s="47" t="s">
        <v>336</v>
      </c>
      <c r="C11" s="48" t="s">
        <v>326</v>
      </c>
      <c r="D11" s="14">
        <v>0</v>
      </c>
      <c r="E11" s="14">
        <v>4800</v>
      </c>
    </row>
    <row r="12" spans="1:6" s="13" customFormat="1" ht="28.5" customHeight="1" x14ac:dyDescent="0.2">
      <c r="A12" s="45"/>
      <c r="B12" s="47" t="s">
        <v>337</v>
      </c>
      <c r="C12" s="48" t="s">
        <v>327</v>
      </c>
      <c r="D12" s="14">
        <v>0</v>
      </c>
      <c r="E12" s="14">
        <v>6099</v>
      </c>
    </row>
    <row r="13" spans="1:6" s="13" customFormat="1" ht="28.5" customHeight="1" x14ac:dyDescent="0.2">
      <c r="A13" s="45"/>
      <c r="B13" s="47" t="s">
        <v>338</v>
      </c>
      <c r="C13" s="48" t="s">
        <v>328</v>
      </c>
      <c r="D13" s="14">
        <v>0</v>
      </c>
      <c r="E13" s="14">
        <v>1541.7</v>
      </c>
    </row>
    <row r="14" spans="1:6" s="13" customFormat="1" ht="28.5" customHeight="1" x14ac:dyDescent="0.2">
      <c r="A14" s="45"/>
      <c r="B14" s="47"/>
      <c r="C14" s="43" t="s">
        <v>321</v>
      </c>
      <c r="D14" s="46">
        <v>0</v>
      </c>
      <c r="E14" s="46">
        <v>0</v>
      </c>
    </row>
    <row r="15" spans="1:6" s="13" customFormat="1" ht="28.5" customHeight="1" x14ac:dyDescent="0.2">
      <c r="A15" s="45"/>
      <c r="B15" s="47"/>
      <c r="C15" s="43" t="s">
        <v>322</v>
      </c>
      <c r="D15" s="46">
        <f>SUM(D16:D26)</f>
        <v>255614.74</v>
      </c>
      <c r="E15" s="46">
        <f t="shared" ref="E15" si="1">SUM(E16:E26)</f>
        <v>277456.63</v>
      </c>
    </row>
    <row r="16" spans="1:6" s="13" customFormat="1" ht="28.5" customHeight="1" x14ac:dyDescent="0.2">
      <c r="A16" s="45"/>
      <c r="B16" s="47" t="s">
        <v>339</v>
      </c>
      <c r="C16" s="48" t="s">
        <v>329</v>
      </c>
      <c r="D16" s="14">
        <v>175756.74</v>
      </c>
      <c r="E16" s="14">
        <v>175756.74</v>
      </c>
    </row>
    <row r="17" spans="1:6" s="13" customFormat="1" ht="28.5" customHeight="1" x14ac:dyDescent="0.2">
      <c r="A17" s="45"/>
      <c r="B17" s="47" t="s">
        <v>340</v>
      </c>
      <c r="C17" s="48" t="s">
        <v>330</v>
      </c>
      <c r="D17" s="14">
        <v>0</v>
      </c>
      <c r="E17" s="14">
        <v>6204.48</v>
      </c>
    </row>
    <row r="18" spans="1:6" s="13" customFormat="1" ht="28.5" customHeight="1" x14ac:dyDescent="0.2">
      <c r="A18" s="45"/>
      <c r="B18" s="47" t="s">
        <v>341</v>
      </c>
      <c r="C18" s="48" t="s">
        <v>331</v>
      </c>
      <c r="D18" s="14">
        <v>27340</v>
      </c>
      <c r="E18" s="14">
        <v>27340</v>
      </c>
    </row>
    <row r="19" spans="1:6" s="13" customFormat="1" ht="28.5" customHeight="1" x14ac:dyDescent="0.2">
      <c r="A19" s="45"/>
      <c r="B19" s="47" t="s">
        <v>342</v>
      </c>
      <c r="C19" s="48" t="s">
        <v>332</v>
      </c>
      <c r="D19" s="14">
        <v>0</v>
      </c>
      <c r="E19" s="14">
        <v>16278.6</v>
      </c>
    </row>
    <row r="20" spans="1:6" s="13" customFormat="1" ht="28.5" customHeight="1" x14ac:dyDescent="0.2">
      <c r="A20" s="45"/>
      <c r="B20" s="47" t="s">
        <v>343</v>
      </c>
      <c r="C20" s="48" t="s">
        <v>386</v>
      </c>
      <c r="D20" s="14">
        <v>11718</v>
      </c>
      <c r="E20" s="14">
        <v>11718</v>
      </c>
    </row>
    <row r="21" spans="1:6" s="13" customFormat="1" ht="28.5" customHeight="1" x14ac:dyDescent="0.2">
      <c r="A21" s="45"/>
      <c r="B21" s="47" t="s">
        <v>344</v>
      </c>
      <c r="C21" s="48" t="s">
        <v>333</v>
      </c>
      <c r="D21" s="14">
        <v>0</v>
      </c>
      <c r="E21" s="14">
        <v>0</v>
      </c>
    </row>
    <row r="22" spans="1:6" s="13" customFormat="1" ht="28.5" customHeight="1" x14ac:dyDescent="0.2">
      <c r="A22" s="45"/>
      <c r="B22" s="47" t="s">
        <v>345</v>
      </c>
      <c r="C22" s="48" t="s">
        <v>323</v>
      </c>
      <c r="D22" s="14">
        <v>0</v>
      </c>
      <c r="E22" s="14">
        <v>0</v>
      </c>
    </row>
    <row r="23" spans="1:6" s="13" customFormat="1" ht="28.5" customHeight="1" x14ac:dyDescent="0.2">
      <c r="A23" s="45"/>
      <c r="B23" s="47" t="s">
        <v>346</v>
      </c>
      <c r="C23" s="48" t="s">
        <v>350</v>
      </c>
      <c r="D23" s="14">
        <v>0</v>
      </c>
      <c r="E23" s="14">
        <v>4000</v>
      </c>
    </row>
    <row r="24" spans="1:6" s="13" customFormat="1" ht="28.5" customHeight="1" x14ac:dyDescent="0.2">
      <c r="A24" s="45"/>
      <c r="B24" s="47" t="s">
        <v>347</v>
      </c>
      <c r="C24" s="48" t="s">
        <v>351</v>
      </c>
      <c r="D24" s="14">
        <v>0</v>
      </c>
      <c r="E24" s="14">
        <v>0</v>
      </c>
    </row>
    <row r="25" spans="1:6" s="13" customFormat="1" ht="28.5" customHeight="1" x14ac:dyDescent="0.2">
      <c r="A25" s="45"/>
      <c r="B25" s="47" t="s">
        <v>348</v>
      </c>
      <c r="C25" s="48" t="s">
        <v>352</v>
      </c>
      <c r="D25" s="14">
        <v>40800</v>
      </c>
      <c r="E25" s="14">
        <v>36158.81</v>
      </c>
    </row>
    <row r="26" spans="1:6" s="13" customFormat="1" ht="28.5" customHeight="1" x14ac:dyDescent="0.2">
      <c r="A26" s="45"/>
      <c r="B26" s="47" t="s">
        <v>349</v>
      </c>
      <c r="C26" s="48" t="s">
        <v>353</v>
      </c>
      <c r="D26" s="14">
        <v>0</v>
      </c>
      <c r="E26" s="14">
        <v>0</v>
      </c>
    </row>
    <row r="27" spans="1:6" ht="30" x14ac:dyDescent="0.2">
      <c r="A27" s="49"/>
      <c r="B27" s="50"/>
      <c r="C27" s="43" t="s">
        <v>354</v>
      </c>
      <c r="D27" s="42">
        <f>SUM(D28:D32)</f>
        <v>506727.28</v>
      </c>
      <c r="E27" s="42">
        <f>SUM(E28:E32)</f>
        <v>475772.23</v>
      </c>
      <c r="F27" s="31"/>
    </row>
    <row r="28" spans="1:6" x14ac:dyDescent="0.2">
      <c r="A28" s="49"/>
      <c r="B28" s="51" t="s">
        <v>371</v>
      </c>
      <c r="C28" s="52" t="s">
        <v>8</v>
      </c>
      <c r="D28" s="53">
        <v>365000</v>
      </c>
      <c r="E28" s="53">
        <v>350000</v>
      </c>
    </row>
    <row r="29" spans="1:6" x14ac:dyDescent="0.2">
      <c r="A29" s="54"/>
      <c r="B29" s="51" t="s">
        <v>372</v>
      </c>
      <c r="C29" s="52" t="s">
        <v>9</v>
      </c>
      <c r="D29" s="53">
        <v>90000</v>
      </c>
      <c r="E29" s="53">
        <v>102000</v>
      </c>
    </row>
    <row r="30" spans="1:6" x14ac:dyDescent="0.2">
      <c r="A30" s="54"/>
      <c r="B30" s="51" t="s">
        <v>387</v>
      </c>
      <c r="C30" s="52" t="s">
        <v>388</v>
      </c>
      <c r="D30" s="53">
        <v>5000</v>
      </c>
      <c r="E30" s="53">
        <v>0</v>
      </c>
    </row>
    <row r="31" spans="1:6" x14ac:dyDescent="0.2">
      <c r="A31" s="49"/>
      <c r="B31" s="51" t="s">
        <v>389</v>
      </c>
      <c r="C31" s="52" t="s">
        <v>317</v>
      </c>
      <c r="D31" s="53">
        <v>14000</v>
      </c>
      <c r="E31" s="53">
        <v>11000</v>
      </c>
      <c r="F31" s="31"/>
    </row>
    <row r="32" spans="1:6" ht="28.5" x14ac:dyDescent="0.2">
      <c r="A32" s="54"/>
      <c r="B32" s="51" t="s">
        <v>390</v>
      </c>
      <c r="C32" s="52" t="s">
        <v>224</v>
      </c>
      <c r="D32" s="12">
        <v>32727.279999999999</v>
      </c>
      <c r="E32" s="12">
        <v>12772.23</v>
      </c>
      <c r="F32" s="31"/>
    </row>
    <row r="33" spans="2:6" ht="30" x14ac:dyDescent="0.2">
      <c r="B33" s="41" t="s">
        <v>10</v>
      </c>
      <c r="C33" s="4"/>
      <c r="D33" s="55">
        <f>D34+D37+D40</f>
        <v>0</v>
      </c>
      <c r="E33" s="55">
        <f>E34+E37+E40</f>
        <v>0</v>
      </c>
      <c r="F33" s="30">
        <f>D33-E33</f>
        <v>0</v>
      </c>
    </row>
    <row r="34" spans="2:6" ht="30" x14ac:dyDescent="0.2">
      <c r="C34" s="43" t="s">
        <v>11</v>
      </c>
      <c r="D34" s="56">
        <f>SUM(D35:D36)</f>
        <v>0</v>
      </c>
      <c r="E34" s="56">
        <f>SUM(E35:E36)</f>
        <v>0</v>
      </c>
    </row>
    <row r="35" spans="2:6" ht="28.5" x14ac:dyDescent="0.2">
      <c r="B35" s="51" t="s">
        <v>12</v>
      </c>
      <c r="C35" s="57" t="s">
        <v>13</v>
      </c>
      <c r="D35" s="58">
        <v>0</v>
      </c>
      <c r="E35" s="58">
        <v>0</v>
      </c>
    </row>
    <row r="36" spans="2:6" ht="28.5" x14ac:dyDescent="0.2">
      <c r="B36" s="51" t="s">
        <v>14</v>
      </c>
      <c r="C36" s="57" t="s">
        <v>15</v>
      </c>
      <c r="D36" s="58">
        <v>0</v>
      </c>
      <c r="E36" s="58">
        <v>0</v>
      </c>
    </row>
    <row r="37" spans="2:6" ht="28.5" x14ac:dyDescent="0.2">
      <c r="C37" s="59" t="s">
        <v>24</v>
      </c>
      <c r="D37" s="56">
        <f>SUM(D38:D39)</f>
        <v>0</v>
      </c>
      <c r="E37" s="56">
        <f>SUM(E38:E39)</f>
        <v>0</v>
      </c>
    </row>
    <row r="38" spans="2:6" ht="28.5" x14ac:dyDescent="0.2">
      <c r="B38" s="51" t="s">
        <v>16</v>
      </c>
      <c r="C38" s="57" t="s">
        <v>20</v>
      </c>
      <c r="D38" s="58">
        <v>0</v>
      </c>
      <c r="E38" s="58">
        <v>0</v>
      </c>
    </row>
    <row r="39" spans="2:6" ht="28.5" x14ac:dyDescent="0.2">
      <c r="B39" s="51" t="s">
        <v>17</v>
      </c>
      <c r="C39" s="57" t="s">
        <v>21</v>
      </c>
      <c r="D39" s="58">
        <v>0</v>
      </c>
      <c r="E39" s="58">
        <v>0</v>
      </c>
    </row>
    <row r="40" spans="2:6" ht="30" x14ac:dyDescent="0.2">
      <c r="C40" s="43" t="s">
        <v>25</v>
      </c>
      <c r="D40" s="56">
        <f>SUM(D41:D42)</f>
        <v>0</v>
      </c>
      <c r="E40" s="56">
        <f>SUM(E41:E42)</f>
        <v>0</v>
      </c>
    </row>
    <row r="41" spans="2:6" ht="28.5" x14ac:dyDescent="0.2">
      <c r="B41" s="51" t="s">
        <v>18</v>
      </c>
      <c r="C41" s="57" t="s">
        <v>22</v>
      </c>
      <c r="D41" s="58">
        <v>0</v>
      </c>
      <c r="E41" s="58">
        <v>0</v>
      </c>
    </row>
    <row r="42" spans="2:6" ht="28.5" x14ac:dyDescent="0.2">
      <c r="B42" s="51" t="s">
        <v>19</v>
      </c>
      <c r="C42" s="57" t="s">
        <v>23</v>
      </c>
      <c r="D42" s="58">
        <v>0</v>
      </c>
      <c r="E42" s="58">
        <v>0</v>
      </c>
    </row>
    <row r="43" spans="2:6" ht="45" x14ac:dyDescent="0.2">
      <c r="B43" s="41" t="s">
        <v>2</v>
      </c>
      <c r="C43" s="60"/>
      <c r="D43" s="55">
        <f>D44</f>
        <v>0</v>
      </c>
      <c r="E43" s="55">
        <f>E44</f>
        <v>0</v>
      </c>
      <c r="F43" s="30">
        <f>D43-E43</f>
        <v>0</v>
      </c>
    </row>
    <row r="44" spans="2:6" ht="30" x14ac:dyDescent="0.2">
      <c r="C44" s="43" t="s">
        <v>26</v>
      </c>
      <c r="D44" s="56">
        <f>D45+D46</f>
        <v>0</v>
      </c>
      <c r="E44" s="56">
        <f>E45+E46</f>
        <v>0</v>
      </c>
    </row>
    <row r="45" spans="2:6" ht="28.5" x14ac:dyDescent="0.2">
      <c r="B45" s="51" t="s">
        <v>27</v>
      </c>
      <c r="C45" s="57" t="s">
        <v>35</v>
      </c>
      <c r="D45" s="58">
        <v>0</v>
      </c>
      <c r="E45" s="58">
        <v>0</v>
      </c>
    </row>
    <row r="46" spans="2:6" ht="28.5" x14ac:dyDescent="0.2">
      <c r="B46" s="51" t="s">
        <v>28</v>
      </c>
      <c r="C46" s="57" t="s">
        <v>34</v>
      </c>
      <c r="D46" s="58">
        <v>0</v>
      </c>
      <c r="E46" s="58">
        <v>0</v>
      </c>
    </row>
    <row r="47" spans="2:6" ht="60" x14ac:dyDescent="0.2">
      <c r="B47" s="41" t="s">
        <v>30</v>
      </c>
      <c r="C47" s="41"/>
      <c r="D47" s="55">
        <f t="shared" ref="D47:E48" si="2">D48</f>
        <v>0</v>
      </c>
      <c r="E47" s="55">
        <f t="shared" si="2"/>
        <v>0</v>
      </c>
      <c r="F47" s="30">
        <f>D47-E47</f>
        <v>0</v>
      </c>
    </row>
    <row r="48" spans="2:6" ht="30" x14ac:dyDescent="0.2">
      <c r="B48" s="61"/>
      <c r="C48" s="43" t="s">
        <v>3</v>
      </c>
      <c r="D48" s="56">
        <f t="shared" si="2"/>
        <v>0</v>
      </c>
      <c r="E48" s="56">
        <f t="shared" si="2"/>
        <v>0</v>
      </c>
    </row>
    <row r="49" spans="1:6" ht="28.5" x14ac:dyDescent="0.2">
      <c r="B49" s="51" t="s">
        <v>29</v>
      </c>
      <c r="C49" s="62" t="s">
        <v>31</v>
      </c>
      <c r="D49" s="10">
        <v>0</v>
      </c>
      <c r="E49" s="10">
        <v>0</v>
      </c>
    </row>
    <row r="50" spans="1:6" ht="30" x14ac:dyDescent="0.2">
      <c r="B50" s="51"/>
      <c r="C50" s="43" t="s">
        <v>4</v>
      </c>
      <c r="D50" s="56">
        <f>D51</f>
        <v>0</v>
      </c>
      <c r="E50" s="56">
        <f>E51</f>
        <v>0</v>
      </c>
    </row>
    <row r="51" spans="1:6" ht="28.5" x14ac:dyDescent="0.2">
      <c r="B51" s="51" t="s">
        <v>32</v>
      </c>
      <c r="C51" s="57" t="s">
        <v>33</v>
      </c>
      <c r="D51" s="10">
        <v>0</v>
      </c>
      <c r="E51" s="10">
        <v>0</v>
      </c>
    </row>
    <row r="52" spans="1:6" ht="75" x14ac:dyDescent="0.2">
      <c r="B52" s="41" t="s">
        <v>5</v>
      </c>
      <c r="C52" s="63"/>
      <c r="D52" s="55">
        <f>D53+D66</f>
        <v>128541.9</v>
      </c>
      <c r="E52" s="55">
        <f>E53+E66</f>
        <v>133887.47999999998</v>
      </c>
      <c r="F52" s="30">
        <f>D52-E52</f>
        <v>-5345.5799999999872</v>
      </c>
    </row>
    <row r="53" spans="1:6" ht="30" x14ac:dyDescent="0.2">
      <c r="C53" s="43" t="s">
        <v>355</v>
      </c>
      <c r="D53" s="56">
        <f>SUM(D54:D65)</f>
        <v>36000</v>
      </c>
      <c r="E53" s="56">
        <f>SUM(E54:E65)</f>
        <v>51215</v>
      </c>
      <c r="F53" s="35"/>
    </row>
    <row r="54" spans="1:6" x14ac:dyDescent="0.2">
      <c r="A54" s="64"/>
      <c r="B54" s="51" t="s">
        <v>36</v>
      </c>
      <c r="C54" s="57" t="s">
        <v>37</v>
      </c>
      <c r="D54" s="12">
        <v>1000</v>
      </c>
      <c r="E54" s="12">
        <v>1000</v>
      </c>
      <c r="F54" s="33"/>
    </row>
    <row r="55" spans="1:6" ht="15" customHeight="1" x14ac:dyDescent="0.2">
      <c r="A55" s="64"/>
      <c r="B55" s="51" t="s">
        <v>356</v>
      </c>
      <c r="C55" s="57" t="s">
        <v>38</v>
      </c>
      <c r="D55" s="58">
        <v>0</v>
      </c>
      <c r="E55" s="58">
        <v>12000</v>
      </c>
      <c r="F55" s="33"/>
    </row>
    <row r="56" spans="1:6" ht="14.25" customHeight="1" x14ac:dyDescent="0.2">
      <c r="A56" s="65"/>
      <c r="B56" s="51" t="s">
        <v>357</v>
      </c>
      <c r="C56" s="57" t="s">
        <v>6</v>
      </c>
      <c r="D56" s="12">
        <v>15000</v>
      </c>
      <c r="E56" s="12">
        <v>13000</v>
      </c>
    </row>
    <row r="57" spans="1:6" ht="15" customHeight="1" x14ac:dyDescent="0.2">
      <c r="A57" s="49"/>
      <c r="B57" s="51" t="s">
        <v>359</v>
      </c>
      <c r="C57" s="57" t="s">
        <v>300</v>
      </c>
      <c r="D57" s="12">
        <v>14000</v>
      </c>
      <c r="E57" s="12">
        <v>13815</v>
      </c>
    </row>
    <row r="58" spans="1:6" ht="28.5" x14ac:dyDescent="0.2">
      <c r="A58" s="54"/>
      <c r="B58" s="51" t="s">
        <v>360</v>
      </c>
      <c r="C58" s="57" t="s">
        <v>223</v>
      </c>
      <c r="D58" s="12">
        <v>0</v>
      </c>
      <c r="E58" s="12">
        <v>0</v>
      </c>
    </row>
    <row r="59" spans="1:6" ht="15" customHeight="1" x14ac:dyDescent="0.2">
      <c r="A59" s="49"/>
      <c r="B59" s="51" t="s">
        <v>361</v>
      </c>
      <c r="C59" s="57" t="s">
        <v>303</v>
      </c>
      <c r="D59" s="12">
        <v>2000</v>
      </c>
      <c r="E59" s="12">
        <v>2000</v>
      </c>
    </row>
    <row r="60" spans="1:6" x14ac:dyDescent="0.2">
      <c r="A60" s="49"/>
      <c r="B60" s="51" t="s">
        <v>218</v>
      </c>
      <c r="C60" s="57" t="s">
        <v>286</v>
      </c>
      <c r="D60" s="12">
        <v>2000</v>
      </c>
      <c r="E60" s="12">
        <v>2000</v>
      </c>
    </row>
    <row r="61" spans="1:6" x14ac:dyDescent="0.2">
      <c r="B61" s="51" t="s">
        <v>362</v>
      </c>
      <c r="C61" s="57" t="s">
        <v>39</v>
      </c>
      <c r="D61" s="58">
        <v>0</v>
      </c>
      <c r="E61" s="58">
        <v>0</v>
      </c>
    </row>
    <row r="62" spans="1:6" x14ac:dyDescent="0.2">
      <c r="B62" s="51" t="s">
        <v>437</v>
      </c>
      <c r="C62" s="57" t="s">
        <v>436</v>
      </c>
      <c r="D62" s="58">
        <v>0</v>
      </c>
      <c r="E62" s="58">
        <v>0</v>
      </c>
    </row>
    <row r="63" spans="1:6" x14ac:dyDescent="0.2">
      <c r="B63" s="51" t="s">
        <v>363</v>
      </c>
      <c r="C63" s="57" t="s">
        <v>225</v>
      </c>
      <c r="D63" s="12">
        <v>2000</v>
      </c>
      <c r="E63" s="12">
        <v>5000</v>
      </c>
    </row>
    <row r="64" spans="1:6" x14ac:dyDescent="0.2">
      <c r="B64" s="51" t="s">
        <v>364</v>
      </c>
      <c r="C64" s="57" t="s">
        <v>40</v>
      </c>
      <c r="D64" s="12">
        <v>0</v>
      </c>
      <c r="E64" s="12">
        <v>2400</v>
      </c>
    </row>
    <row r="65" spans="1:6" x14ac:dyDescent="0.2">
      <c r="B65" s="51" t="s">
        <v>435</v>
      </c>
      <c r="C65" s="57" t="s">
        <v>41</v>
      </c>
      <c r="D65" s="12">
        <v>0</v>
      </c>
      <c r="E65" s="12">
        <v>0</v>
      </c>
    </row>
    <row r="66" spans="1:6" ht="30" x14ac:dyDescent="0.2">
      <c r="C66" s="41" t="s">
        <v>358</v>
      </c>
      <c r="D66" s="55">
        <f>SUM(D67:D67)</f>
        <v>92541.9</v>
      </c>
      <c r="E66" s="55">
        <f>SUM(E67:E67)</f>
        <v>82672.479999999996</v>
      </c>
      <c r="F66" s="35"/>
    </row>
    <row r="67" spans="1:6" ht="28.5" x14ac:dyDescent="0.2">
      <c r="B67" s="51" t="s">
        <v>365</v>
      </c>
      <c r="C67" s="57" t="s">
        <v>301</v>
      </c>
      <c r="D67" s="58">
        <v>92541.9</v>
      </c>
      <c r="E67" s="58">
        <v>82672.479999999996</v>
      </c>
      <c r="F67" s="2"/>
    </row>
    <row r="68" spans="1:6" ht="15" x14ac:dyDescent="0.2">
      <c r="B68" s="51"/>
      <c r="C68" s="57"/>
      <c r="D68" s="58"/>
      <c r="E68" s="58"/>
      <c r="F68" s="29"/>
    </row>
    <row r="69" spans="1:6" ht="31.5" x14ac:dyDescent="0.2">
      <c r="A69" s="66" t="s">
        <v>219</v>
      </c>
      <c r="B69" s="67"/>
      <c r="C69" s="68"/>
      <c r="D69" s="69">
        <f>D4+D33+D43+D47+D52</f>
        <v>2044883.92</v>
      </c>
      <c r="E69" s="69">
        <f>E4+E33+E43+E47+E52</f>
        <v>2063317.04</v>
      </c>
      <c r="F69" s="38">
        <f>D69-E69</f>
        <v>-18433.120000000112</v>
      </c>
    </row>
    <row r="70" spans="1:6" ht="15.75" x14ac:dyDescent="0.2">
      <c r="A70" s="70"/>
      <c r="B70" s="71"/>
      <c r="C70" s="72"/>
      <c r="D70" s="11"/>
      <c r="E70" s="11"/>
      <c r="F70" s="39">
        <f>D69/E69-1</f>
        <v>-8.9337312893030818E-3</v>
      </c>
    </row>
    <row r="71" spans="1:6" ht="30" x14ac:dyDescent="0.2">
      <c r="A71" s="40" t="s">
        <v>42</v>
      </c>
      <c r="D71" s="10"/>
      <c r="E71" s="10"/>
    </row>
    <row r="72" spans="1:6" ht="15" x14ac:dyDescent="0.2">
      <c r="B72" s="43" t="s">
        <v>43</v>
      </c>
      <c r="C72" s="4"/>
      <c r="D72" s="55">
        <f>D73+D80</f>
        <v>34300</v>
      </c>
      <c r="E72" s="55">
        <f>E73+E80</f>
        <v>41900</v>
      </c>
      <c r="F72" s="30">
        <f>D72-E72</f>
        <v>-7600</v>
      </c>
    </row>
    <row r="73" spans="1:6" ht="15" x14ac:dyDescent="0.2">
      <c r="C73" s="41" t="s">
        <v>44</v>
      </c>
      <c r="D73" s="44">
        <f>SUM(D74:D79)</f>
        <v>22800</v>
      </c>
      <c r="E73" s="44">
        <f>SUM(E74:E79)</f>
        <v>24900</v>
      </c>
      <c r="F73" s="34">
        <f>D72/E72-1</f>
        <v>-0.18138424821002386</v>
      </c>
    </row>
    <row r="74" spans="1:6" ht="14.25" customHeight="1" x14ac:dyDescent="0.2">
      <c r="B74" s="51" t="s">
        <v>45</v>
      </c>
      <c r="C74" s="57" t="s">
        <v>46</v>
      </c>
      <c r="D74" s="12">
        <v>0</v>
      </c>
      <c r="E74" s="12">
        <v>0</v>
      </c>
    </row>
    <row r="75" spans="1:6" x14ac:dyDescent="0.2">
      <c r="B75" s="51" t="s">
        <v>47</v>
      </c>
      <c r="C75" s="57" t="s">
        <v>48</v>
      </c>
      <c r="D75" s="12">
        <v>2000</v>
      </c>
      <c r="E75" s="12">
        <v>3600</v>
      </c>
      <c r="F75" s="13"/>
    </row>
    <row r="76" spans="1:6" x14ac:dyDescent="0.2">
      <c r="B76" s="51" t="s">
        <v>49</v>
      </c>
      <c r="C76" s="57" t="s">
        <v>50</v>
      </c>
      <c r="D76" s="12">
        <v>4000</v>
      </c>
      <c r="E76" s="12">
        <v>5000</v>
      </c>
    </row>
    <row r="77" spans="1:6" x14ac:dyDescent="0.2">
      <c r="B77" s="51" t="s">
        <v>51</v>
      </c>
      <c r="C77" s="57" t="s">
        <v>52</v>
      </c>
      <c r="D77" s="12">
        <v>12000</v>
      </c>
      <c r="E77" s="12">
        <v>12000</v>
      </c>
    </row>
    <row r="78" spans="1:6" x14ac:dyDescent="0.2">
      <c r="B78" s="51" t="s">
        <v>53</v>
      </c>
      <c r="C78" s="57" t="s">
        <v>57</v>
      </c>
      <c r="D78" s="12">
        <v>1800</v>
      </c>
      <c r="E78" s="12">
        <v>1800</v>
      </c>
    </row>
    <row r="79" spans="1:6" ht="17.25" customHeight="1" x14ac:dyDescent="0.2">
      <c r="B79" s="51" t="s">
        <v>287</v>
      </c>
      <c r="C79" s="57" t="s">
        <v>288</v>
      </c>
      <c r="D79" s="12">
        <v>3000</v>
      </c>
      <c r="E79" s="12">
        <v>2500</v>
      </c>
    </row>
    <row r="80" spans="1:6" ht="15" x14ac:dyDescent="0.2">
      <c r="C80" s="41" t="s">
        <v>54</v>
      </c>
      <c r="D80" s="44">
        <f>SUM(D81:D84)</f>
        <v>11500</v>
      </c>
      <c r="E80" s="44">
        <f>SUM(E81:E84)</f>
        <v>17000</v>
      </c>
    </row>
    <row r="81" spans="2:6" x14ac:dyDescent="0.2">
      <c r="B81" s="51" t="s">
        <v>391</v>
      </c>
      <c r="C81" s="52" t="s">
        <v>56</v>
      </c>
      <c r="D81" s="12">
        <v>1000</v>
      </c>
      <c r="E81" s="12">
        <v>1000</v>
      </c>
    </row>
    <row r="82" spans="2:6" ht="28.5" x14ac:dyDescent="0.2">
      <c r="B82" s="51" t="s">
        <v>55</v>
      </c>
      <c r="C82" s="52" t="s">
        <v>50</v>
      </c>
      <c r="D82" s="12">
        <v>4500</v>
      </c>
      <c r="E82" s="12">
        <v>5500</v>
      </c>
    </row>
    <row r="83" spans="2:6" x14ac:dyDescent="0.2">
      <c r="B83" s="51" t="s">
        <v>392</v>
      </c>
      <c r="C83" s="52" t="s">
        <v>57</v>
      </c>
      <c r="D83" s="12">
        <v>2000</v>
      </c>
      <c r="E83" s="12">
        <v>2500</v>
      </c>
    </row>
    <row r="84" spans="2:6" ht="28.5" x14ac:dyDescent="0.2">
      <c r="B84" s="51" t="s">
        <v>226</v>
      </c>
      <c r="C84" s="52" t="s">
        <v>297</v>
      </c>
      <c r="D84" s="12">
        <v>4000</v>
      </c>
      <c r="E84" s="12">
        <v>8000</v>
      </c>
    </row>
    <row r="85" spans="2:6" ht="15" x14ac:dyDescent="0.2">
      <c r="B85" s="43" t="s">
        <v>58</v>
      </c>
      <c r="C85" s="4"/>
      <c r="D85" s="42">
        <f>D86+D94</f>
        <v>726640.96</v>
      </c>
      <c r="E85" s="42">
        <f>E86+E94</f>
        <v>783844.32000000007</v>
      </c>
      <c r="F85" s="30">
        <f>D85-E85</f>
        <v>-57203.360000000102</v>
      </c>
    </row>
    <row r="86" spans="2:6" ht="15" x14ac:dyDescent="0.2">
      <c r="C86" s="41" t="s">
        <v>291</v>
      </c>
      <c r="D86" s="44">
        <f>SUM(D87:D93)</f>
        <v>73000</v>
      </c>
      <c r="E86" s="44">
        <f>SUM(E87:E93)</f>
        <v>92800</v>
      </c>
      <c r="F86" s="34">
        <f>D85/E85-1</f>
        <v>-7.2977960725670754E-2</v>
      </c>
    </row>
    <row r="87" spans="2:6" ht="28.5" x14ac:dyDescent="0.2">
      <c r="B87" s="51" t="s">
        <v>59</v>
      </c>
      <c r="C87" s="57" t="s">
        <v>60</v>
      </c>
      <c r="D87" s="12">
        <v>51000</v>
      </c>
      <c r="E87" s="12">
        <f>50000-1464</f>
        <v>48536</v>
      </c>
    </row>
    <row r="88" spans="2:6" x14ac:dyDescent="0.2">
      <c r="B88" s="51" t="s">
        <v>61</v>
      </c>
      <c r="C88" s="57" t="s">
        <v>62</v>
      </c>
      <c r="D88" s="12">
        <v>0</v>
      </c>
      <c r="E88" s="12">
        <v>0</v>
      </c>
    </row>
    <row r="89" spans="2:6" x14ac:dyDescent="0.2">
      <c r="B89" s="51" t="s">
        <v>63</v>
      </c>
      <c r="C89" s="57" t="s">
        <v>64</v>
      </c>
      <c r="D89" s="12">
        <v>2000</v>
      </c>
      <c r="E89" s="12">
        <v>800</v>
      </c>
    </row>
    <row r="90" spans="2:6" x14ac:dyDescent="0.2">
      <c r="B90" s="51" t="s">
        <v>65</v>
      </c>
      <c r="C90" s="57" t="s">
        <v>66</v>
      </c>
      <c r="D90" s="12">
        <v>500</v>
      </c>
      <c r="E90" s="12">
        <v>500</v>
      </c>
    </row>
    <row r="91" spans="2:6" ht="28.5" x14ac:dyDescent="0.2">
      <c r="B91" s="51" t="s">
        <v>67</v>
      </c>
      <c r="C91" s="52" t="s">
        <v>68</v>
      </c>
      <c r="D91" s="12">
        <v>5000</v>
      </c>
      <c r="E91" s="12">
        <f>5000+1464</f>
        <v>6464</v>
      </c>
    </row>
    <row r="92" spans="2:6" x14ac:dyDescent="0.2">
      <c r="B92" s="51" t="s">
        <v>69</v>
      </c>
      <c r="C92" s="57" t="s">
        <v>312</v>
      </c>
      <c r="D92" s="12">
        <v>3000</v>
      </c>
      <c r="E92" s="12">
        <v>25000</v>
      </c>
    </row>
    <row r="93" spans="2:6" x14ac:dyDescent="0.2">
      <c r="B93" s="51" t="s">
        <v>393</v>
      </c>
      <c r="C93" s="57" t="s">
        <v>289</v>
      </c>
      <c r="D93" s="12">
        <v>11500</v>
      </c>
      <c r="E93" s="12">
        <v>11500</v>
      </c>
    </row>
    <row r="94" spans="2:6" ht="15" x14ac:dyDescent="0.2">
      <c r="C94" s="41" t="s">
        <v>70</v>
      </c>
      <c r="D94" s="44">
        <f>SUM(D95:D134)</f>
        <v>653640.95999999996</v>
      </c>
      <c r="E94" s="44">
        <f>SUM(E95:E134)</f>
        <v>691044.32000000007</v>
      </c>
    </row>
    <row r="95" spans="2:6" x14ac:dyDescent="0.2">
      <c r="B95" s="51" t="s">
        <v>71</v>
      </c>
      <c r="C95" s="57" t="s">
        <v>290</v>
      </c>
      <c r="D95" s="12">
        <v>15202.8</v>
      </c>
      <c r="E95" s="12">
        <v>11000</v>
      </c>
    </row>
    <row r="96" spans="2:6" x14ac:dyDescent="0.2">
      <c r="B96" s="51" t="s">
        <v>394</v>
      </c>
      <c r="C96" s="52" t="s">
        <v>113</v>
      </c>
      <c r="D96" s="12">
        <v>12311.64</v>
      </c>
      <c r="E96" s="12">
        <v>10000</v>
      </c>
    </row>
    <row r="97" spans="2:5" x14ac:dyDescent="0.2">
      <c r="B97" s="51" t="s">
        <v>72</v>
      </c>
      <c r="C97" s="57" t="s">
        <v>227</v>
      </c>
      <c r="D97" s="12">
        <v>2500</v>
      </c>
      <c r="E97" s="12">
        <v>2500</v>
      </c>
    </row>
    <row r="98" spans="2:5" x14ac:dyDescent="0.2">
      <c r="B98" s="51" t="s">
        <v>73</v>
      </c>
      <c r="C98" s="52" t="s">
        <v>79</v>
      </c>
      <c r="D98" s="12">
        <v>3000</v>
      </c>
      <c r="E98" s="12">
        <v>2000</v>
      </c>
    </row>
    <row r="99" spans="2:5" x14ac:dyDescent="0.2">
      <c r="B99" s="51" t="s">
        <v>74</v>
      </c>
      <c r="C99" s="57" t="s">
        <v>228</v>
      </c>
      <c r="D99" s="12">
        <v>10000</v>
      </c>
      <c r="E99" s="12">
        <v>10000</v>
      </c>
    </row>
    <row r="100" spans="2:5" x14ac:dyDescent="0.2">
      <c r="B100" s="51" t="s">
        <v>75</v>
      </c>
      <c r="C100" s="52" t="s">
        <v>81</v>
      </c>
      <c r="D100" s="12">
        <v>10000</v>
      </c>
      <c r="E100" s="12">
        <v>10000</v>
      </c>
    </row>
    <row r="101" spans="2:5" x14ac:dyDescent="0.2">
      <c r="B101" s="51" t="s">
        <v>76</v>
      </c>
      <c r="C101" s="57" t="s">
        <v>229</v>
      </c>
      <c r="D101" s="12">
        <v>5000</v>
      </c>
      <c r="E101" s="12">
        <v>5000</v>
      </c>
    </row>
    <row r="102" spans="2:5" x14ac:dyDescent="0.2">
      <c r="B102" s="51" t="s">
        <v>77</v>
      </c>
      <c r="C102" s="52" t="s">
        <v>83</v>
      </c>
      <c r="D102" s="12">
        <v>1500</v>
      </c>
      <c r="E102" s="12">
        <v>1500</v>
      </c>
    </row>
    <row r="103" spans="2:5" x14ac:dyDescent="0.2">
      <c r="B103" s="51" t="s">
        <v>78</v>
      </c>
      <c r="C103" s="57" t="s">
        <v>230</v>
      </c>
      <c r="D103" s="12">
        <v>2000</v>
      </c>
      <c r="E103" s="12">
        <v>2000</v>
      </c>
    </row>
    <row r="104" spans="2:5" x14ac:dyDescent="0.2">
      <c r="B104" s="51" t="s">
        <v>80</v>
      </c>
      <c r="C104" s="52" t="s">
        <v>85</v>
      </c>
      <c r="D104" s="12">
        <v>2500</v>
      </c>
      <c r="E104" s="12">
        <v>2500</v>
      </c>
    </row>
    <row r="105" spans="2:5" x14ac:dyDescent="0.2">
      <c r="B105" s="51" t="s">
        <v>82</v>
      </c>
      <c r="C105" s="57" t="s">
        <v>231</v>
      </c>
      <c r="D105" s="12">
        <v>3000</v>
      </c>
      <c r="E105" s="12">
        <v>6000</v>
      </c>
    </row>
    <row r="106" spans="2:5" x14ac:dyDescent="0.2">
      <c r="B106" s="51" t="s">
        <v>84</v>
      </c>
      <c r="C106" s="52" t="s">
        <v>397</v>
      </c>
      <c r="D106" s="12">
        <v>0</v>
      </c>
      <c r="E106" s="12">
        <v>0</v>
      </c>
    </row>
    <row r="107" spans="2:5" x14ac:dyDescent="0.2">
      <c r="B107" s="51" t="s">
        <v>86</v>
      </c>
      <c r="C107" s="57" t="s">
        <v>232</v>
      </c>
      <c r="D107" s="12">
        <v>0</v>
      </c>
      <c r="E107" s="12">
        <v>0</v>
      </c>
    </row>
    <row r="108" spans="2:5" x14ac:dyDescent="0.2">
      <c r="B108" s="51" t="s">
        <v>88</v>
      </c>
      <c r="C108" s="52" t="s">
        <v>292</v>
      </c>
      <c r="D108" s="12">
        <v>500</v>
      </c>
      <c r="E108" s="12">
        <v>500</v>
      </c>
    </row>
    <row r="109" spans="2:5" x14ac:dyDescent="0.2">
      <c r="B109" s="51" t="s">
        <v>90</v>
      </c>
      <c r="C109" s="52" t="s">
        <v>87</v>
      </c>
      <c r="D109" s="12">
        <v>92000</v>
      </c>
      <c r="E109" s="12">
        <v>93469</v>
      </c>
    </row>
    <row r="110" spans="2:5" x14ac:dyDescent="0.2">
      <c r="B110" s="51" t="s">
        <v>91</v>
      </c>
      <c r="C110" s="52" t="s">
        <v>89</v>
      </c>
      <c r="D110" s="12">
        <v>45000</v>
      </c>
      <c r="E110" s="12">
        <v>47000</v>
      </c>
    </row>
    <row r="111" spans="2:5" x14ac:dyDescent="0.2">
      <c r="B111" s="51" t="s">
        <v>395</v>
      </c>
      <c r="C111" s="52" t="s">
        <v>92</v>
      </c>
      <c r="D111" s="12">
        <v>0</v>
      </c>
      <c r="E111" s="12">
        <v>0</v>
      </c>
    </row>
    <row r="112" spans="2:5" x14ac:dyDescent="0.2">
      <c r="B112" s="51" t="s">
        <v>94</v>
      </c>
      <c r="C112" s="57" t="s">
        <v>93</v>
      </c>
      <c r="D112" s="12">
        <v>500</v>
      </c>
      <c r="E112" s="12">
        <v>500</v>
      </c>
    </row>
    <row r="113" spans="1:5" x14ac:dyDescent="0.2">
      <c r="A113" s="73"/>
      <c r="B113" s="51" t="s">
        <v>95</v>
      </c>
      <c r="C113" s="57" t="s">
        <v>236</v>
      </c>
      <c r="D113" s="12">
        <f>69087.17</f>
        <v>69087.17</v>
      </c>
      <c r="E113" s="74">
        <v>83707.64</v>
      </c>
    </row>
    <row r="114" spans="1:5" ht="28.5" x14ac:dyDescent="0.2">
      <c r="A114" s="73"/>
      <c r="B114" s="51" t="s">
        <v>96</v>
      </c>
      <c r="C114" s="52" t="s">
        <v>396</v>
      </c>
      <c r="D114" s="12">
        <v>0</v>
      </c>
      <c r="E114" s="74">
        <v>0</v>
      </c>
    </row>
    <row r="115" spans="1:5" x14ac:dyDescent="0.2">
      <c r="A115" s="73"/>
      <c r="B115" s="51" t="s">
        <v>97</v>
      </c>
      <c r="C115" s="57" t="s">
        <v>237</v>
      </c>
      <c r="D115" s="12">
        <f>69084.27-5000</f>
        <v>64084.270000000004</v>
      </c>
      <c r="E115" s="12">
        <v>56114</v>
      </c>
    </row>
    <row r="116" spans="1:5" x14ac:dyDescent="0.2">
      <c r="B116" s="51" t="s">
        <v>98</v>
      </c>
      <c r="C116" s="57" t="s">
        <v>366</v>
      </c>
      <c r="D116" s="12">
        <v>20000</v>
      </c>
      <c r="E116" s="12">
        <v>8500</v>
      </c>
    </row>
    <row r="117" spans="1:5" x14ac:dyDescent="0.2">
      <c r="B117" s="51" t="s">
        <v>99</v>
      </c>
      <c r="C117" s="57" t="s">
        <v>213</v>
      </c>
      <c r="D117" s="12">
        <v>6344</v>
      </c>
      <c r="E117" s="12">
        <v>6344</v>
      </c>
    </row>
    <row r="118" spans="1:5" ht="19.5" customHeight="1" x14ac:dyDescent="0.2">
      <c r="B118" s="51" t="s">
        <v>101</v>
      </c>
      <c r="C118" s="57" t="s">
        <v>233</v>
      </c>
      <c r="D118" s="12">
        <v>8950</v>
      </c>
      <c r="E118" s="12">
        <v>10000</v>
      </c>
    </row>
    <row r="119" spans="1:5" ht="24" customHeight="1" x14ac:dyDescent="0.2">
      <c r="B119" s="51" t="s">
        <v>103</v>
      </c>
      <c r="C119" s="57" t="s">
        <v>238</v>
      </c>
      <c r="D119" s="12">
        <f>21471.08+13500</f>
        <v>34971.08</v>
      </c>
      <c r="E119" s="12">
        <f>21000+13700</f>
        <v>34700</v>
      </c>
    </row>
    <row r="120" spans="1:5" ht="16.5" customHeight="1" x14ac:dyDescent="0.2">
      <c r="B120" s="51" t="s">
        <v>104</v>
      </c>
      <c r="C120" s="52" t="s">
        <v>100</v>
      </c>
      <c r="D120" s="12">
        <v>150000</v>
      </c>
      <c r="E120" s="12">
        <v>150000</v>
      </c>
    </row>
    <row r="121" spans="1:5" x14ac:dyDescent="0.2">
      <c r="B121" s="51" t="s">
        <v>105</v>
      </c>
      <c r="C121" s="57" t="s">
        <v>102</v>
      </c>
      <c r="D121" s="12">
        <v>200</v>
      </c>
      <c r="E121" s="12">
        <v>200</v>
      </c>
    </row>
    <row r="122" spans="1:5" x14ac:dyDescent="0.2">
      <c r="B122" s="51" t="s">
        <v>106</v>
      </c>
      <c r="C122" s="57" t="s">
        <v>279</v>
      </c>
      <c r="D122" s="12">
        <v>6000</v>
      </c>
      <c r="E122" s="12">
        <v>8000</v>
      </c>
    </row>
    <row r="123" spans="1:5" x14ac:dyDescent="0.2">
      <c r="B123" s="51" t="s">
        <v>107</v>
      </c>
      <c r="C123" s="57" t="s">
        <v>150</v>
      </c>
      <c r="D123" s="12">
        <v>2000</v>
      </c>
      <c r="E123" s="12">
        <v>2000</v>
      </c>
    </row>
    <row r="124" spans="1:5" x14ac:dyDescent="0.2">
      <c r="B124" s="51" t="s">
        <v>108</v>
      </c>
      <c r="C124" s="57" t="s">
        <v>234</v>
      </c>
      <c r="D124" s="12">
        <v>5000</v>
      </c>
      <c r="E124" s="12">
        <v>9800</v>
      </c>
    </row>
    <row r="125" spans="1:5" x14ac:dyDescent="0.2">
      <c r="B125" s="51" t="s">
        <v>110</v>
      </c>
      <c r="C125" s="57" t="s">
        <v>239</v>
      </c>
      <c r="D125" s="12">
        <v>22790</v>
      </c>
      <c r="E125" s="12">
        <v>22790</v>
      </c>
    </row>
    <row r="126" spans="1:5" x14ac:dyDescent="0.2">
      <c r="B126" s="51" t="s">
        <v>112</v>
      </c>
      <c r="C126" s="57" t="s">
        <v>235</v>
      </c>
      <c r="D126" s="12">
        <f>6200+1000</f>
        <v>7200</v>
      </c>
      <c r="E126" s="12">
        <f>6200+1000</f>
        <v>7200</v>
      </c>
    </row>
    <row r="127" spans="1:5" x14ac:dyDescent="0.2">
      <c r="B127" s="51" t="s">
        <v>209</v>
      </c>
      <c r="C127" s="57" t="s">
        <v>109</v>
      </c>
      <c r="D127" s="12">
        <v>1000</v>
      </c>
      <c r="E127" s="12">
        <v>600</v>
      </c>
    </row>
    <row r="128" spans="1:5" x14ac:dyDescent="0.2">
      <c r="B128" s="51" t="s">
        <v>212</v>
      </c>
      <c r="C128" s="57" t="s">
        <v>111</v>
      </c>
      <c r="D128" s="12">
        <v>8000</v>
      </c>
      <c r="E128" s="12">
        <v>19294.66</v>
      </c>
    </row>
    <row r="129" spans="2:6" x14ac:dyDescent="0.2">
      <c r="B129" s="51" t="s">
        <v>240</v>
      </c>
      <c r="C129" s="52" t="s">
        <v>241</v>
      </c>
      <c r="D129" s="12">
        <v>0</v>
      </c>
      <c r="E129" s="12">
        <v>0</v>
      </c>
    </row>
    <row r="130" spans="2:6" x14ac:dyDescent="0.2">
      <c r="B130" s="51" t="s">
        <v>281</v>
      </c>
      <c r="C130" s="57" t="s">
        <v>274</v>
      </c>
      <c r="D130" s="12">
        <v>3000</v>
      </c>
      <c r="E130" s="74">
        <v>3115.02</v>
      </c>
    </row>
    <row r="131" spans="2:6" x14ac:dyDescent="0.2">
      <c r="B131" s="51" t="s">
        <v>282</v>
      </c>
      <c r="C131" s="57" t="s">
        <v>275</v>
      </c>
      <c r="D131" s="12">
        <v>23000</v>
      </c>
      <c r="E131" s="12">
        <v>23000</v>
      </c>
    </row>
    <row r="132" spans="2:6" x14ac:dyDescent="0.2">
      <c r="B132" s="51" t="s">
        <v>283</v>
      </c>
      <c r="C132" s="57" t="s">
        <v>276</v>
      </c>
      <c r="D132" s="12">
        <v>1000</v>
      </c>
      <c r="E132" s="12">
        <v>1000</v>
      </c>
    </row>
    <row r="133" spans="2:6" x14ac:dyDescent="0.2">
      <c r="B133" s="51" t="s">
        <v>284</v>
      </c>
      <c r="C133" s="57" t="s">
        <v>285</v>
      </c>
      <c r="D133" s="12">
        <v>15000</v>
      </c>
      <c r="E133" s="12">
        <v>39710</v>
      </c>
    </row>
    <row r="134" spans="2:6" x14ac:dyDescent="0.2">
      <c r="B134" s="51" t="s">
        <v>298</v>
      </c>
      <c r="C134" s="57" t="s">
        <v>299</v>
      </c>
      <c r="D134" s="12">
        <v>1000</v>
      </c>
      <c r="E134" s="12">
        <v>1000</v>
      </c>
    </row>
    <row r="135" spans="2:6" ht="30" x14ac:dyDescent="0.2">
      <c r="B135" s="43" t="s">
        <v>114</v>
      </c>
      <c r="C135" s="4"/>
      <c r="D135" s="42">
        <f>D136</f>
        <v>80503.44</v>
      </c>
      <c r="E135" s="42">
        <f>E136</f>
        <v>84800.9</v>
      </c>
      <c r="F135" s="30">
        <f>D135-E135</f>
        <v>-4297.4599999999919</v>
      </c>
    </row>
    <row r="136" spans="2:6" ht="15" x14ac:dyDescent="0.2">
      <c r="C136" s="41" t="s">
        <v>115</v>
      </c>
      <c r="D136" s="44">
        <f>SUM(D137:D142)</f>
        <v>80503.44</v>
      </c>
      <c r="E136" s="44">
        <f>SUM(E137:E142)</f>
        <v>84800.9</v>
      </c>
      <c r="F136" s="34">
        <f>D135/E135-1</f>
        <v>-5.0677056493504069E-2</v>
      </c>
    </row>
    <row r="137" spans="2:6" x14ac:dyDescent="0.2">
      <c r="B137" s="51" t="s">
        <v>116</v>
      </c>
      <c r="C137" s="57" t="s">
        <v>242</v>
      </c>
      <c r="D137" s="12">
        <v>44770.44</v>
      </c>
      <c r="E137" s="12">
        <v>46881.599999999999</v>
      </c>
    </row>
    <row r="138" spans="2:6" x14ac:dyDescent="0.2">
      <c r="B138" s="51" t="s">
        <v>117</v>
      </c>
      <c r="C138" s="57" t="s">
        <v>243</v>
      </c>
      <c r="D138" s="12">
        <v>1300</v>
      </c>
      <c r="E138" s="12">
        <v>1300</v>
      </c>
    </row>
    <row r="139" spans="2:6" x14ac:dyDescent="0.2">
      <c r="B139" s="51" t="s">
        <v>118</v>
      </c>
      <c r="C139" s="57" t="s">
        <v>244</v>
      </c>
      <c r="D139" s="12">
        <v>13000</v>
      </c>
      <c r="E139" s="12">
        <v>14186.3</v>
      </c>
    </row>
    <row r="140" spans="2:6" x14ac:dyDescent="0.2">
      <c r="B140" s="51" t="s">
        <v>119</v>
      </c>
      <c r="C140" s="52" t="s">
        <v>211</v>
      </c>
      <c r="D140" s="12">
        <v>6000</v>
      </c>
      <c r="E140" s="12">
        <v>7000</v>
      </c>
    </row>
    <row r="141" spans="2:6" x14ac:dyDescent="0.2">
      <c r="B141" s="51" t="s">
        <v>120</v>
      </c>
      <c r="C141" s="52" t="s">
        <v>302</v>
      </c>
      <c r="D141" s="12">
        <v>10000</v>
      </c>
      <c r="E141" s="12">
        <v>10000</v>
      </c>
    </row>
    <row r="142" spans="2:6" x14ac:dyDescent="0.2">
      <c r="B142" s="51" t="s">
        <v>121</v>
      </c>
      <c r="C142" s="57" t="s">
        <v>245</v>
      </c>
      <c r="D142" s="12">
        <v>5433</v>
      </c>
      <c r="E142" s="12">
        <v>5433</v>
      </c>
    </row>
    <row r="143" spans="2:6" ht="15" x14ac:dyDescent="0.2">
      <c r="B143" s="43" t="s">
        <v>122</v>
      </c>
      <c r="C143" s="4"/>
      <c r="D143" s="42">
        <f>D144+D157+D165+D167+D169</f>
        <v>943519.98999999976</v>
      </c>
      <c r="E143" s="42">
        <f>E144+E157+E165+E167+E169</f>
        <v>909910.99999999988</v>
      </c>
      <c r="F143" s="30">
        <f>D143-E143</f>
        <v>33608.989999999874</v>
      </c>
    </row>
    <row r="144" spans="2:6" ht="15" x14ac:dyDescent="0.2">
      <c r="C144" s="41" t="s">
        <v>123</v>
      </c>
      <c r="D144" s="44">
        <f>SUM(D145:D156)</f>
        <v>739277.92999999982</v>
      </c>
      <c r="E144" s="44">
        <f>SUM(E145:E156)</f>
        <v>711937.15999999992</v>
      </c>
      <c r="F144" s="34">
        <f>D143/E143-1</f>
        <v>3.6936568521536595E-2</v>
      </c>
    </row>
    <row r="145" spans="2:6" x14ac:dyDescent="0.2">
      <c r="B145" s="51" t="s">
        <v>124</v>
      </c>
      <c r="C145" s="57" t="s">
        <v>246</v>
      </c>
      <c r="D145" s="12">
        <v>147377.53</v>
      </c>
      <c r="E145" s="12">
        <v>140447.92000000001</v>
      </c>
      <c r="F145" s="13"/>
    </row>
    <row r="146" spans="2:6" x14ac:dyDescent="0.2">
      <c r="B146" s="51" t="s">
        <v>125</v>
      </c>
      <c r="C146" s="57" t="s">
        <v>247</v>
      </c>
      <c r="D146" s="12">
        <v>405326.62</v>
      </c>
      <c r="E146" s="75">
        <v>401468.25</v>
      </c>
      <c r="F146" s="6"/>
    </row>
    <row r="147" spans="2:6" ht="28.5" x14ac:dyDescent="0.2">
      <c r="B147" s="51" t="s">
        <v>126</v>
      </c>
      <c r="C147" s="52" t="s">
        <v>127</v>
      </c>
      <c r="D147" s="12">
        <v>45446.59</v>
      </c>
      <c r="E147" s="12">
        <v>45446.59</v>
      </c>
    </row>
    <row r="148" spans="2:6" ht="15" customHeight="1" x14ac:dyDescent="0.2">
      <c r="B148" s="51" t="s">
        <v>128</v>
      </c>
      <c r="C148" s="57" t="s">
        <v>248</v>
      </c>
      <c r="D148" s="12">
        <v>0</v>
      </c>
      <c r="E148" s="12">
        <v>0</v>
      </c>
    </row>
    <row r="149" spans="2:6" x14ac:dyDescent="0.2">
      <c r="B149" s="51" t="s">
        <v>129</v>
      </c>
      <c r="C149" s="57" t="s">
        <v>249</v>
      </c>
      <c r="D149" s="12">
        <v>77632.83</v>
      </c>
      <c r="E149" s="12">
        <v>72323.14</v>
      </c>
    </row>
    <row r="150" spans="2:6" ht="28.5" x14ac:dyDescent="0.2">
      <c r="B150" s="51" t="s">
        <v>130</v>
      </c>
      <c r="C150" s="52" t="s">
        <v>307</v>
      </c>
      <c r="D150" s="12">
        <v>6539.82</v>
      </c>
      <c r="E150" s="12">
        <v>6539.82</v>
      </c>
      <c r="F150" s="31"/>
    </row>
    <row r="151" spans="2:6" ht="28.5" x14ac:dyDescent="0.2">
      <c r="B151" s="51" t="s">
        <v>131</v>
      </c>
      <c r="C151" s="57" t="s">
        <v>250</v>
      </c>
      <c r="D151" s="12">
        <v>11933.38</v>
      </c>
      <c r="E151" s="12">
        <v>8713.67</v>
      </c>
      <c r="F151" s="31"/>
    </row>
    <row r="152" spans="2:6" x14ac:dyDescent="0.2">
      <c r="B152" s="51" t="s">
        <v>132</v>
      </c>
      <c r="C152" s="57" t="s">
        <v>251</v>
      </c>
      <c r="D152" s="12">
        <v>35631.26</v>
      </c>
      <c r="E152" s="12">
        <v>27607.87</v>
      </c>
    </row>
    <row r="153" spans="2:6" ht="28.5" x14ac:dyDescent="0.2">
      <c r="B153" s="51" t="s">
        <v>133</v>
      </c>
      <c r="C153" s="52" t="s">
        <v>308</v>
      </c>
      <c r="D153" s="12">
        <v>3533.69</v>
      </c>
      <c r="E153" s="12">
        <v>3533.69</v>
      </c>
      <c r="F153" s="31"/>
    </row>
    <row r="154" spans="2:6" x14ac:dyDescent="0.2">
      <c r="B154" s="51" t="s">
        <v>304</v>
      </c>
      <c r="C154" s="57" t="s">
        <v>252</v>
      </c>
      <c r="D154" s="12">
        <v>5239.7700000000004</v>
      </c>
      <c r="E154" s="12">
        <v>5239.7700000000004</v>
      </c>
    </row>
    <row r="155" spans="2:6" ht="28.5" x14ac:dyDescent="0.2">
      <c r="B155" s="51" t="s">
        <v>305</v>
      </c>
      <c r="C155" s="52" t="s">
        <v>309</v>
      </c>
      <c r="D155" s="12">
        <v>616.44000000000005</v>
      </c>
      <c r="E155" s="12">
        <v>616.44000000000005</v>
      </c>
      <c r="F155" s="31"/>
    </row>
    <row r="156" spans="2:6" ht="28.5" x14ac:dyDescent="0.2">
      <c r="B156" s="51" t="s">
        <v>306</v>
      </c>
      <c r="C156" s="57" t="s">
        <v>296</v>
      </c>
      <c r="D156" s="12">
        <v>0</v>
      </c>
      <c r="E156" s="12">
        <v>0</v>
      </c>
      <c r="F156" s="31"/>
    </row>
    <row r="157" spans="2:6" ht="15" x14ac:dyDescent="0.2">
      <c r="C157" s="41" t="s">
        <v>134</v>
      </c>
      <c r="D157" s="44">
        <f>SUM(D158:D164)</f>
        <v>204242.06</v>
      </c>
      <c r="E157" s="44">
        <f>SUM(E158:E164)</f>
        <v>197973.84</v>
      </c>
    </row>
    <row r="158" spans="2:6" x14ac:dyDescent="0.2">
      <c r="B158" s="51" t="s">
        <v>135</v>
      </c>
      <c r="C158" s="57" t="s">
        <v>253</v>
      </c>
      <c r="D158" s="12">
        <v>42160.47</v>
      </c>
      <c r="E158" s="12">
        <v>39545.269999999997</v>
      </c>
    </row>
    <row r="159" spans="2:6" x14ac:dyDescent="0.2">
      <c r="B159" s="51" t="s">
        <v>136</v>
      </c>
      <c r="C159" s="57" t="s">
        <v>254</v>
      </c>
      <c r="D159" s="12">
        <v>138102.18</v>
      </c>
      <c r="E159" s="12">
        <v>134029.76000000001</v>
      </c>
    </row>
    <row r="160" spans="2:6" ht="30" customHeight="1" x14ac:dyDescent="0.2">
      <c r="B160" s="51" t="s">
        <v>137</v>
      </c>
      <c r="C160" s="52" t="s">
        <v>138</v>
      </c>
      <c r="D160" s="12">
        <v>14826.04</v>
      </c>
      <c r="E160" s="12">
        <v>14826.04</v>
      </c>
    </row>
    <row r="161" spans="2:6" ht="15" customHeight="1" x14ac:dyDescent="0.2">
      <c r="B161" s="51" t="s">
        <v>398</v>
      </c>
      <c r="C161" s="57" t="s">
        <v>313</v>
      </c>
      <c r="D161" s="12">
        <v>0</v>
      </c>
      <c r="E161" s="12">
        <v>0</v>
      </c>
    </row>
    <row r="162" spans="2:6" x14ac:dyDescent="0.2">
      <c r="B162" s="51" t="s">
        <v>139</v>
      </c>
      <c r="C162" s="57" t="s">
        <v>256</v>
      </c>
      <c r="D162" s="12">
        <v>2614.8000000000002</v>
      </c>
      <c r="E162" s="12">
        <v>2783.41</v>
      </c>
    </row>
    <row r="163" spans="2:6" x14ac:dyDescent="0.2">
      <c r="B163" s="51" t="s">
        <v>140</v>
      </c>
      <c r="C163" s="57" t="s">
        <v>255</v>
      </c>
      <c r="D163" s="12">
        <v>4538.57</v>
      </c>
      <c r="E163" s="76">
        <f>6789.36-E164</f>
        <v>4789.3599999999997</v>
      </c>
    </row>
    <row r="164" spans="2:6" ht="14.25" customHeight="1" x14ac:dyDescent="0.2">
      <c r="B164" s="51" t="s">
        <v>141</v>
      </c>
      <c r="C164" s="52" t="s">
        <v>314</v>
      </c>
      <c r="D164" s="12">
        <v>2000</v>
      </c>
      <c r="E164" s="12">
        <v>2000</v>
      </c>
    </row>
    <row r="165" spans="2:6" ht="15" x14ac:dyDescent="0.2">
      <c r="C165" s="41" t="s">
        <v>142</v>
      </c>
      <c r="D165" s="44">
        <f>D166</f>
        <v>0</v>
      </c>
      <c r="E165" s="44">
        <f>E166</f>
        <v>0</v>
      </c>
    </row>
    <row r="166" spans="2:6" x14ac:dyDescent="0.2">
      <c r="B166" s="51" t="s">
        <v>143</v>
      </c>
      <c r="C166" s="57" t="s">
        <v>257</v>
      </c>
      <c r="D166" s="12">
        <v>0</v>
      </c>
      <c r="E166" s="12">
        <v>0</v>
      </c>
    </row>
    <row r="167" spans="2:6" ht="15" x14ac:dyDescent="0.2">
      <c r="C167" s="41" t="s">
        <v>144</v>
      </c>
      <c r="D167" s="44">
        <f>D168</f>
        <v>0</v>
      </c>
      <c r="E167" s="44">
        <f>E168</f>
        <v>0</v>
      </c>
    </row>
    <row r="168" spans="2:6" x14ac:dyDescent="0.2">
      <c r="B168" s="51" t="s">
        <v>145</v>
      </c>
      <c r="C168" s="57" t="s">
        <v>258</v>
      </c>
      <c r="D168" s="6">
        <v>0</v>
      </c>
      <c r="E168" s="6">
        <v>0</v>
      </c>
    </row>
    <row r="169" spans="2:6" ht="15" x14ac:dyDescent="0.2">
      <c r="C169" s="41" t="s">
        <v>146</v>
      </c>
      <c r="D169" s="44">
        <f>SUM(D170:D171)</f>
        <v>0</v>
      </c>
      <c r="E169" s="44">
        <f>SUM(E170:E171)</f>
        <v>0</v>
      </c>
    </row>
    <row r="170" spans="2:6" x14ac:dyDescent="0.2">
      <c r="B170" s="51" t="s">
        <v>147</v>
      </c>
      <c r="C170" s="57" t="s">
        <v>148</v>
      </c>
      <c r="D170" s="6">
        <v>0</v>
      </c>
      <c r="E170" s="6">
        <v>0</v>
      </c>
    </row>
    <row r="171" spans="2:6" x14ac:dyDescent="0.2">
      <c r="B171" s="51" t="s">
        <v>149</v>
      </c>
      <c r="C171" s="57" t="s">
        <v>438</v>
      </c>
      <c r="D171" s="6">
        <v>0</v>
      </c>
      <c r="E171" s="6">
        <v>0</v>
      </c>
    </row>
    <row r="172" spans="2:6" ht="30" x14ac:dyDescent="0.2">
      <c r="B172" s="43" t="s">
        <v>151</v>
      </c>
      <c r="C172" s="4"/>
      <c r="D172" s="42">
        <f>D173+D181+D194+D196</f>
        <v>108954.49</v>
      </c>
      <c r="E172" s="42">
        <f>E173+E181+E194+E196</f>
        <v>94570.67</v>
      </c>
      <c r="F172" s="30">
        <f>D172-E172</f>
        <v>14383.820000000007</v>
      </c>
    </row>
    <row r="173" spans="2:6" ht="30" x14ac:dyDescent="0.2">
      <c r="B173" s="15"/>
      <c r="C173" s="41" t="s">
        <v>403</v>
      </c>
      <c r="D173" s="44">
        <f>SUM(D174:D179)</f>
        <v>36863.699999999997</v>
      </c>
      <c r="E173" s="44">
        <f>SUM(E174:E179)</f>
        <v>31306.54</v>
      </c>
      <c r="F173" s="34">
        <f>D172/E172-1</f>
        <v>0.15209599339837609</v>
      </c>
    </row>
    <row r="174" spans="2:6" ht="28.5" x14ac:dyDescent="0.2">
      <c r="B174" s="51" t="s">
        <v>152</v>
      </c>
      <c r="C174" s="5" t="s">
        <v>400</v>
      </c>
      <c r="D174" s="12">
        <v>0</v>
      </c>
      <c r="E174" s="12">
        <v>0</v>
      </c>
      <c r="F174" s="2"/>
    </row>
    <row r="175" spans="2:6" x14ac:dyDescent="0.2">
      <c r="B175" s="51" t="s">
        <v>153</v>
      </c>
      <c r="C175" s="5" t="s">
        <v>399</v>
      </c>
      <c r="D175" s="12">
        <v>0</v>
      </c>
      <c r="E175" s="12">
        <v>0</v>
      </c>
    </row>
    <row r="176" spans="2:6" ht="28.5" x14ac:dyDescent="0.2">
      <c r="B176" s="51" t="s">
        <v>154</v>
      </c>
      <c r="C176" s="5" t="s">
        <v>294</v>
      </c>
      <c r="D176" s="12">
        <v>0</v>
      </c>
      <c r="E176" s="12">
        <v>0</v>
      </c>
    </row>
    <row r="177" spans="2:6" ht="28.5" x14ac:dyDescent="0.2">
      <c r="B177" s="51" t="s">
        <v>155</v>
      </c>
      <c r="C177" s="5" t="s">
        <v>293</v>
      </c>
      <c r="D177" s="12">
        <v>1863.7</v>
      </c>
      <c r="E177" s="12">
        <v>1306.54</v>
      </c>
    </row>
    <row r="178" spans="2:6" x14ac:dyDescent="0.2">
      <c r="B178" s="51" t="s">
        <v>156</v>
      </c>
      <c r="C178" s="5" t="s">
        <v>295</v>
      </c>
      <c r="D178" s="12">
        <v>35000</v>
      </c>
      <c r="E178" s="12">
        <v>30000</v>
      </c>
    </row>
    <row r="179" spans="2:6" ht="30" x14ac:dyDescent="0.2">
      <c r="B179" s="51" t="s">
        <v>157</v>
      </c>
      <c r="C179" s="15" t="s">
        <v>158</v>
      </c>
      <c r="D179" s="12">
        <v>0</v>
      </c>
      <c r="E179" s="12">
        <v>0</v>
      </c>
    </row>
    <row r="180" spans="2:6" ht="28.5" x14ac:dyDescent="0.2">
      <c r="B180" s="51" t="s">
        <v>401</v>
      </c>
      <c r="C180" s="5" t="s">
        <v>402</v>
      </c>
      <c r="D180" s="12">
        <v>0</v>
      </c>
      <c r="E180" s="12">
        <v>0</v>
      </c>
    </row>
    <row r="181" spans="2:6" ht="30" x14ac:dyDescent="0.2">
      <c r="B181" s="15"/>
      <c r="C181" s="41" t="s">
        <v>159</v>
      </c>
      <c r="D181" s="44">
        <f>SUM(D182:D193)</f>
        <v>72090.790000000008</v>
      </c>
      <c r="E181" s="44">
        <f>SUM(E182:E193)</f>
        <v>63264.13</v>
      </c>
      <c r="F181" s="13"/>
    </row>
    <row r="182" spans="2:6" x14ac:dyDescent="0.2">
      <c r="B182" s="51" t="s">
        <v>160</v>
      </c>
      <c r="C182" s="5" t="s">
        <v>215</v>
      </c>
      <c r="D182" s="12">
        <v>37430.54</v>
      </c>
      <c r="E182" s="76">
        <v>35223.22</v>
      </c>
    </row>
    <row r="183" spans="2:6" x14ac:dyDescent="0.2">
      <c r="B183" s="51" t="s">
        <v>161</v>
      </c>
      <c r="C183" s="5" t="s">
        <v>259</v>
      </c>
      <c r="D183" s="12">
        <v>6380.08</v>
      </c>
      <c r="E183" s="76">
        <v>3938</v>
      </c>
    </row>
    <row r="184" spans="2:6" ht="28.5" x14ac:dyDescent="0.2">
      <c r="B184" s="51" t="s">
        <v>162</v>
      </c>
      <c r="C184" s="5" t="s">
        <v>310</v>
      </c>
      <c r="D184" s="12">
        <v>894.34</v>
      </c>
      <c r="E184" s="76">
        <v>894.34</v>
      </c>
    </row>
    <row r="185" spans="2:6" x14ac:dyDescent="0.2">
      <c r="B185" s="51" t="s">
        <v>163</v>
      </c>
      <c r="C185" s="5" t="s">
        <v>260</v>
      </c>
      <c r="D185" s="12">
        <v>13661.68</v>
      </c>
      <c r="E185" s="12">
        <v>11325.62</v>
      </c>
      <c r="F185" s="12"/>
    </row>
    <row r="186" spans="2:6" ht="28.5" x14ac:dyDescent="0.2">
      <c r="B186" s="51" t="s">
        <v>164</v>
      </c>
      <c r="C186" s="5" t="s">
        <v>367</v>
      </c>
      <c r="D186" s="12">
        <v>0</v>
      </c>
      <c r="E186" s="12">
        <v>0</v>
      </c>
    </row>
    <row r="187" spans="2:6" x14ac:dyDescent="0.2">
      <c r="B187" s="51" t="s">
        <v>165</v>
      </c>
      <c r="C187" s="5" t="s">
        <v>261</v>
      </c>
      <c r="D187" s="12">
        <v>2013</v>
      </c>
      <c r="E187" s="12">
        <v>2013</v>
      </c>
    </row>
    <row r="188" spans="2:6" ht="28.5" x14ac:dyDescent="0.2">
      <c r="B188" s="51" t="s">
        <v>216</v>
      </c>
      <c r="C188" s="5" t="s">
        <v>262</v>
      </c>
      <c r="D188" s="12">
        <v>0</v>
      </c>
      <c r="E188" s="12">
        <v>0</v>
      </c>
    </row>
    <row r="189" spans="2:6" x14ac:dyDescent="0.2">
      <c r="B189" s="51" t="s">
        <v>217</v>
      </c>
      <c r="C189" s="5" t="s">
        <v>263</v>
      </c>
      <c r="D189" s="12">
        <v>2335.98</v>
      </c>
      <c r="E189" s="12">
        <v>1263.46</v>
      </c>
    </row>
    <row r="190" spans="2:6" x14ac:dyDescent="0.2">
      <c r="B190" s="51" t="s">
        <v>264</v>
      </c>
      <c r="C190" s="5" t="s">
        <v>265</v>
      </c>
      <c r="D190" s="12">
        <v>586.87</v>
      </c>
      <c r="E190" s="12">
        <v>517.75</v>
      </c>
    </row>
    <row r="191" spans="2:6" x14ac:dyDescent="0.2">
      <c r="B191" s="51" t="s">
        <v>267</v>
      </c>
      <c r="C191" s="5" t="s">
        <v>266</v>
      </c>
      <c r="D191" s="12">
        <v>0</v>
      </c>
      <c r="E191" s="12">
        <v>0</v>
      </c>
    </row>
    <row r="192" spans="2:6" ht="28.5" x14ac:dyDescent="0.2">
      <c r="B192" s="51" t="s">
        <v>268</v>
      </c>
      <c r="C192" s="5" t="s">
        <v>271</v>
      </c>
      <c r="D192" s="12">
        <v>8481.64</v>
      </c>
      <c r="E192" s="12">
        <v>7646.36</v>
      </c>
    </row>
    <row r="193" spans="2:6" ht="28.5" x14ac:dyDescent="0.2">
      <c r="B193" s="51" t="s">
        <v>269</v>
      </c>
      <c r="C193" s="5" t="s">
        <v>270</v>
      </c>
      <c r="D193" s="12">
        <v>306.66000000000003</v>
      </c>
      <c r="E193" s="12">
        <v>442.38</v>
      </c>
    </row>
    <row r="194" spans="2:6" ht="30" x14ac:dyDescent="0.2">
      <c r="C194" s="41" t="s">
        <v>166</v>
      </c>
      <c r="D194" s="44">
        <f>D195</f>
        <v>0</v>
      </c>
      <c r="E194" s="44">
        <f>E195</f>
        <v>0</v>
      </c>
    </row>
    <row r="195" spans="2:6" x14ac:dyDescent="0.2">
      <c r="B195" s="51" t="s">
        <v>167</v>
      </c>
      <c r="C195" s="57" t="s">
        <v>168</v>
      </c>
      <c r="D195" s="12">
        <v>0</v>
      </c>
      <c r="E195" s="12">
        <v>0</v>
      </c>
    </row>
    <row r="196" spans="2:6" ht="45" x14ac:dyDescent="0.2">
      <c r="C196" s="41" t="s">
        <v>170</v>
      </c>
      <c r="D196" s="44">
        <f>D197</f>
        <v>0</v>
      </c>
      <c r="E196" s="44">
        <f>E197</f>
        <v>0</v>
      </c>
    </row>
    <row r="197" spans="2:6" ht="28.5" x14ac:dyDescent="0.2">
      <c r="B197" s="51" t="s">
        <v>171</v>
      </c>
      <c r="C197" s="57" t="s">
        <v>169</v>
      </c>
      <c r="D197" s="12">
        <v>0</v>
      </c>
      <c r="E197" s="12">
        <v>0</v>
      </c>
    </row>
    <row r="198" spans="2:6" ht="25.5" customHeight="1" x14ac:dyDescent="0.2">
      <c r="B198" s="92" t="s">
        <v>172</v>
      </c>
      <c r="C198" s="93"/>
      <c r="D198" s="42">
        <f>D199+D202+D205+D208</f>
        <v>0</v>
      </c>
      <c r="E198" s="42">
        <f>E199+E202+E205+E208</f>
        <v>0</v>
      </c>
      <c r="F198" s="30">
        <f>D198-E198</f>
        <v>0</v>
      </c>
    </row>
    <row r="199" spans="2:6" ht="30" x14ac:dyDescent="0.2">
      <c r="B199" s="15"/>
      <c r="C199" s="41" t="s">
        <v>173</v>
      </c>
      <c r="D199" s="44">
        <f>SUM(D200:D201)</f>
        <v>0</v>
      </c>
      <c r="E199" s="44">
        <f>SUM(E200:E201)</f>
        <v>0</v>
      </c>
      <c r="F199" s="34"/>
    </row>
    <row r="200" spans="2:6" x14ac:dyDescent="0.2">
      <c r="B200" s="51" t="s">
        <v>174</v>
      </c>
      <c r="C200" s="57" t="s">
        <v>175</v>
      </c>
      <c r="D200" s="12">
        <v>0</v>
      </c>
      <c r="E200" s="12">
        <v>0</v>
      </c>
    </row>
    <row r="201" spans="2:6" x14ac:dyDescent="0.2">
      <c r="B201" s="51" t="s">
        <v>176</v>
      </c>
      <c r="C201" s="57" t="s">
        <v>177</v>
      </c>
      <c r="D201" s="12">
        <v>0</v>
      </c>
      <c r="E201" s="12">
        <v>0</v>
      </c>
    </row>
    <row r="202" spans="2:6" ht="30" x14ac:dyDescent="0.2">
      <c r="B202" s="7"/>
      <c r="C202" s="41" t="s">
        <v>190</v>
      </c>
      <c r="D202" s="44">
        <f>SUM(D203:D204)</f>
        <v>0</v>
      </c>
      <c r="E202" s="44">
        <f>SUM(E203:E204)</f>
        <v>0</v>
      </c>
    </row>
    <row r="203" spans="2:6" x14ac:dyDescent="0.2">
      <c r="B203" s="51" t="s">
        <v>178</v>
      </c>
      <c r="C203" s="57" t="s">
        <v>179</v>
      </c>
      <c r="D203" s="12">
        <v>0</v>
      </c>
      <c r="E203" s="12">
        <v>0</v>
      </c>
    </row>
    <row r="204" spans="2:6" x14ac:dyDescent="0.2">
      <c r="B204" s="51" t="s">
        <v>180</v>
      </c>
      <c r="C204" s="57" t="s">
        <v>181</v>
      </c>
      <c r="D204" s="12">
        <v>0</v>
      </c>
      <c r="E204" s="12">
        <v>0</v>
      </c>
    </row>
    <row r="205" spans="2:6" ht="30" x14ac:dyDescent="0.2">
      <c r="B205" s="7"/>
      <c r="C205" s="41" t="s">
        <v>191</v>
      </c>
      <c r="D205" s="44">
        <f>SUM(D206:D207)</f>
        <v>0</v>
      </c>
      <c r="E205" s="44">
        <f>SUM(E206:E207)</f>
        <v>0</v>
      </c>
    </row>
    <row r="206" spans="2:6" x14ac:dyDescent="0.2">
      <c r="B206" s="51" t="s">
        <v>182</v>
      </c>
      <c r="C206" s="57" t="s">
        <v>183</v>
      </c>
      <c r="D206" s="12">
        <v>0</v>
      </c>
      <c r="E206" s="12">
        <v>0</v>
      </c>
    </row>
    <row r="207" spans="2:6" x14ac:dyDescent="0.2">
      <c r="B207" s="51" t="s">
        <v>184</v>
      </c>
      <c r="C207" s="57" t="s">
        <v>185</v>
      </c>
      <c r="D207" s="12">
        <v>0</v>
      </c>
      <c r="E207" s="12">
        <v>0</v>
      </c>
    </row>
    <row r="208" spans="2:6" ht="15" x14ac:dyDescent="0.2">
      <c r="B208" s="7"/>
      <c r="C208" s="41" t="s">
        <v>192</v>
      </c>
      <c r="D208" s="44">
        <f>SUM(D209:D210)</f>
        <v>0</v>
      </c>
      <c r="E208" s="44">
        <f>SUM(E209:E210)</f>
        <v>0</v>
      </c>
    </row>
    <row r="209" spans="1:6" x14ac:dyDescent="0.2">
      <c r="B209" s="51" t="s">
        <v>186</v>
      </c>
      <c r="C209" s="57" t="s">
        <v>187</v>
      </c>
      <c r="D209" s="12">
        <v>0</v>
      </c>
      <c r="E209" s="12">
        <v>0</v>
      </c>
    </row>
    <row r="210" spans="1:6" x14ac:dyDescent="0.2">
      <c r="B210" s="51" t="s">
        <v>188</v>
      </c>
      <c r="C210" s="57" t="s">
        <v>189</v>
      </c>
      <c r="D210" s="12">
        <v>0</v>
      </c>
      <c r="E210" s="12">
        <v>0</v>
      </c>
    </row>
    <row r="211" spans="1:6" ht="15" customHeight="1" x14ac:dyDescent="0.2">
      <c r="B211" s="92" t="s">
        <v>193</v>
      </c>
      <c r="C211" s="93"/>
      <c r="D211" s="42">
        <v>0</v>
      </c>
      <c r="E211" s="42">
        <v>0</v>
      </c>
      <c r="F211" s="30">
        <f>D211-E211</f>
        <v>0</v>
      </c>
    </row>
    <row r="212" spans="1:6" ht="15" customHeight="1" x14ac:dyDescent="0.2">
      <c r="B212" s="92" t="s">
        <v>194</v>
      </c>
      <c r="C212" s="93"/>
      <c r="D212" s="42">
        <v>0</v>
      </c>
      <c r="E212" s="42">
        <v>0</v>
      </c>
      <c r="F212" s="30">
        <f>D212-E212</f>
        <v>0</v>
      </c>
    </row>
    <row r="213" spans="1:6" ht="15" customHeight="1" x14ac:dyDescent="0.2">
      <c r="B213" s="92" t="s">
        <v>195</v>
      </c>
      <c r="C213" s="93"/>
      <c r="D213" s="42">
        <f>D214+D215+D216</f>
        <v>82907</v>
      </c>
      <c r="E213" s="42">
        <f>E214+E215+E216</f>
        <v>83034.86</v>
      </c>
      <c r="F213" s="30">
        <f>D213-E213</f>
        <v>-127.86000000000058</v>
      </c>
    </row>
    <row r="214" spans="1:6" s="13" customFormat="1" ht="15" customHeight="1" x14ac:dyDescent="0.2">
      <c r="A214" s="45"/>
      <c r="B214" s="77"/>
      <c r="C214" s="41" t="s">
        <v>368</v>
      </c>
      <c r="D214" s="44">
        <v>0</v>
      </c>
      <c r="E214" s="44">
        <v>0</v>
      </c>
      <c r="F214" s="34">
        <f>D213/E213-1</f>
        <v>-1.5398351969281299E-3</v>
      </c>
    </row>
    <row r="215" spans="1:6" s="13" customFormat="1" ht="15" customHeight="1" x14ac:dyDescent="0.2">
      <c r="A215" s="45"/>
      <c r="B215" s="77"/>
      <c r="C215" s="41" t="s">
        <v>369</v>
      </c>
      <c r="D215" s="44">
        <v>0</v>
      </c>
      <c r="E215" s="44">
        <v>0</v>
      </c>
      <c r="F215" s="35"/>
    </row>
    <row r="216" spans="1:6" ht="15" x14ac:dyDescent="0.2">
      <c r="B216" s="7"/>
      <c r="C216" s="41" t="s">
        <v>370</v>
      </c>
      <c r="D216" s="44">
        <f>SUM(D217:D229)</f>
        <v>82907</v>
      </c>
      <c r="E216" s="44">
        <f>SUM(E217:E229)</f>
        <v>83034.86</v>
      </c>
      <c r="F216" s="34"/>
    </row>
    <row r="217" spans="1:6" x14ac:dyDescent="0.2">
      <c r="B217" s="51" t="s">
        <v>373</v>
      </c>
      <c r="C217" s="57" t="s">
        <v>197</v>
      </c>
      <c r="D217" s="12">
        <v>60000</v>
      </c>
      <c r="E217" s="12">
        <v>60000</v>
      </c>
    </row>
    <row r="218" spans="1:6" x14ac:dyDescent="0.2">
      <c r="B218" s="51" t="s">
        <v>374</v>
      </c>
      <c r="C218" s="57" t="s">
        <v>272</v>
      </c>
      <c r="D218" s="12">
        <v>1000</v>
      </c>
      <c r="E218" s="12">
        <v>2640.7</v>
      </c>
    </row>
    <row r="219" spans="1:6" x14ac:dyDescent="0.2">
      <c r="B219" s="51" t="s">
        <v>375</v>
      </c>
      <c r="C219" s="57" t="s">
        <v>273</v>
      </c>
      <c r="D219" s="12">
        <v>1000</v>
      </c>
      <c r="E219" s="12">
        <v>1100</v>
      </c>
    </row>
    <row r="220" spans="1:6" x14ac:dyDescent="0.2">
      <c r="B220" s="51" t="s">
        <v>376</v>
      </c>
      <c r="C220" s="57" t="s">
        <v>277</v>
      </c>
      <c r="D220" s="12">
        <v>500</v>
      </c>
      <c r="E220" s="12">
        <v>500</v>
      </c>
    </row>
    <row r="221" spans="1:6" x14ac:dyDescent="0.2">
      <c r="B221" s="51" t="s">
        <v>377</v>
      </c>
      <c r="C221" s="57" t="s">
        <v>198</v>
      </c>
      <c r="D221" s="12">
        <v>8800</v>
      </c>
      <c r="E221" s="12">
        <v>8761.7999999999993</v>
      </c>
    </row>
    <row r="222" spans="1:6" x14ac:dyDescent="0.2">
      <c r="B222" s="51" t="s">
        <v>378</v>
      </c>
      <c r="C222" s="57" t="s">
        <v>278</v>
      </c>
      <c r="D222" s="12">
        <v>500</v>
      </c>
      <c r="E222" s="12">
        <v>500</v>
      </c>
    </row>
    <row r="223" spans="1:6" x14ac:dyDescent="0.2">
      <c r="B223" s="51" t="s">
        <v>379</v>
      </c>
      <c r="C223" s="57" t="s">
        <v>199</v>
      </c>
      <c r="D223" s="12">
        <v>1862</v>
      </c>
      <c r="E223" s="12">
        <v>1862</v>
      </c>
    </row>
    <row r="224" spans="1:6" x14ac:dyDescent="0.2">
      <c r="B224" s="51" t="s">
        <v>380</v>
      </c>
      <c r="C224" s="57" t="s">
        <v>214</v>
      </c>
      <c r="D224" s="12">
        <v>0</v>
      </c>
      <c r="E224" s="12">
        <v>0</v>
      </c>
    </row>
    <row r="225" spans="1:6" x14ac:dyDescent="0.2">
      <c r="B225" s="51" t="s">
        <v>381</v>
      </c>
      <c r="C225" s="57" t="s">
        <v>200</v>
      </c>
      <c r="D225" s="12">
        <v>500</v>
      </c>
      <c r="E225" s="12">
        <v>500</v>
      </c>
    </row>
    <row r="226" spans="1:6" x14ac:dyDescent="0.2">
      <c r="B226" s="51" t="s">
        <v>382</v>
      </c>
      <c r="C226" s="57" t="s">
        <v>201</v>
      </c>
      <c r="D226" s="12">
        <v>1600</v>
      </c>
      <c r="E226" s="12">
        <v>500</v>
      </c>
    </row>
    <row r="227" spans="1:6" x14ac:dyDescent="0.2">
      <c r="B227" s="51" t="s">
        <v>383</v>
      </c>
      <c r="C227" s="57" t="s">
        <v>202</v>
      </c>
      <c r="D227" s="12">
        <v>1800</v>
      </c>
      <c r="E227" s="12">
        <v>1725.36</v>
      </c>
    </row>
    <row r="228" spans="1:6" x14ac:dyDescent="0.2">
      <c r="B228" s="51" t="s">
        <v>384</v>
      </c>
      <c r="C228" s="57" t="s">
        <v>203</v>
      </c>
      <c r="D228" s="12">
        <v>4845</v>
      </c>
      <c r="E228" s="12">
        <v>4845</v>
      </c>
    </row>
    <row r="229" spans="1:6" ht="15" x14ac:dyDescent="0.2">
      <c r="B229" s="51" t="s">
        <v>385</v>
      </c>
      <c r="C229" s="57" t="s">
        <v>196</v>
      </c>
      <c r="D229" s="12">
        <v>500</v>
      </c>
      <c r="E229" s="12">
        <v>100</v>
      </c>
      <c r="F229" s="29"/>
    </row>
    <row r="230" spans="1:6" ht="27" customHeight="1" x14ac:dyDescent="0.2">
      <c r="A230" s="89" t="s">
        <v>220</v>
      </c>
      <c r="B230" s="90"/>
      <c r="C230" s="91"/>
      <c r="D230" s="78">
        <f>D72+D85+D135+D143+D172+D198+D211+D212+D213</f>
        <v>1976825.8799999997</v>
      </c>
      <c r="E230" s="78">
        <f>E72+E85+E135+E143+E172+E198+E211+E212+E213</f>
        <v>1998061.75</v>
      </c>
      <c r="F230" s="30">
        <f>D230-E230</f>
        <v>-21235.870000000345</v>
      </c>
    </row>
    <row r="231" spans="1:6" ht="15" x14ac:dyDescent="0.2">
      <c r="A231" s="79"/>
      <c r="B231" s="3"/>
      <c r="C231" s="3"/>
      <c r="D231" s="10"/>
      <c r="E231" s="10"/>
      <c r="F231" s="34">
        <f>D230/E230-1</f>
        <v>-1.0628235088330107E-2</v>
      </c>
    </row>
    <row r="232" spans="1:6" ht="26.25" customHeight="1" x14ac:dyDescent="0.2">
      <c r="A232" s="94" t="s">
        <v>221</v>
      </c>
      <c r="B232" s="95"/>
      <c r="C232" s="96"/>
      <c r="D232" s="78">
        <f>D69-D230</f>
        <v>68058.04000000027</v>
      </c>
      <c r="E232" s="78">
        <f>E69-E230</f>
        <v>65255.290000000037</v>
      </c>
      <c r="F232" s="30">
        <f>D232-E232</f>
        <v>2802.7500000002328</v>
      </c>
    </row>
    <row r="233" spans="1:6" x14ac:dyDescent="0.2">
      <c r="B233" s="51"/>
      <c r="C233" s="57"/>
      <c r="F233" s="34">
        <f>D232/E232-1</f>
        <v>4.2950540868031295E-2</v>
      </c>
    </row>
    <row r="234" spans="1:6" ht="30" x14ac:dyDescent="0.2">
      <c r="A234" s="40" t="s">
        <v>204</v>
      </c>
      <c r="B234" s="51"/>
      <c r="C234" s="57"/>
    </row>
    <row r="235" spans="1:6" ht="15" x14ac:dyDescent="0.2">
      <c r="B235" s="92" t="s">
        <v>404</v>
      </c>
      <c r="C235" s="93"/>
      <c r="D235" s="42">
        <v>0</v>
      </c>
      <c r="E235" s="42">
        <v>0</v>
      </c>
    </row>
    <row r="236" spans="1:6" ht="15" customHeight="1" x14ac:dyDescent="0.2">
      <c r="B236" s="92" t="s">
        <v>405</v>
      </c>
      <c r="C236" s="93"/>
      <c r="D236" s="42">
        <f>D237+D238+D239+D240+D243</f>
        <v>0</v>
      </c>
      <c r="E236" s="42">
        <f t="shared" ref="E236" si="3">E237+E238+E239+E240+E243</f>
        <v>0</v>
      </c>
    </row>
    <row r="237" spans="1:6" ht="30" x14ac:dyDescent="0.2">
      <c r="C237" s="41" t="s">
        <v>406</v>
      </c>
      <c r="D237" s="44">
        <v>0</v>
      </c>
      <c r="E237" s="44">
        <v>0</v>
      </c>
    </row>
    <row r="238" spans="1:6" ht="30" x14ac:dyDescent="0.2">
      <c r="C238" s="41" t="s">
        <v>407</v>
      </c>
      <c r="D238" s="44">
        <v>0</v>
      </c>
      <c r="E238" s="44">
        <v>0</v>
      </c>
    </row>
    <row r="239" spans="1:6" ht="45" x14ac:dyDescent="0.2">
      <c r="C239" s="41" t="s">
        <v>408</v>
      </c>
      <c r="D239" s="44">
        <v>0</v>
      </c>
      <c r="E239" s="44">
        <v>0</v>
      </c>
    </row>
    <row r="240" spans="1:6" ht="30" x14ac:dyDescent="0.2">
      <c r="C240" s="41" t="s">
        <v>409</v>
      </c>
      <c r="D240" s="44">
        <f>D241</f>
        <v>0</v>
      </c>
      <c r="E240" s="44">
        <f>E241</f>
        <v>0</v>
      </c>
    </row>
    <row r="241" spans="1:6" x14ac:dyDescent="0.2">
      <c r="B241" s="51" t="s">
        <v>410</v>
      </c>
      <c r="C241" s="57" t="s">
        <v>411</v>
      </c>
      <c r="D241" s="12">
        <v>0</v>
      </c>
      <c r="E241" s="12">
        <v>0</v>
      </c>
    </row>
    <row r="242" spans="1:6" x14ac:dyDescent="0.2">
      <c r="B242" s="51" t="s">
        <v>412</v>
      </c>
      <c r="C242" s="57" t="s">
        <v>413</v>
      </c>
      <c r="D242" s="12">
        <v>0</v>
      </c>
      <c r="E242" s="12">
        <v>0</v>
      </c>
    </row>
    <row r="243" spans="1:6" ht="15" x14ac:dyDescent="0.2">
      <c r="C243" s="41" t="s">
        <v>414</v>
      </c>
      <c r="D243" s="44">
        <v>0</v>
      </c>
      <c r="E243" s="44">
        <v>0</v>
      </c>
    </row>
    <row r="244" spans="1:6" ht="15" x14ac:dyDescent="0.2">
      <c r="B244" s="92" t="s">
        <v>415</v>
      </c>
      <c r="C244" s="93"/>
      <c r="D244" s="42">
        <f>D245+D247</f>
        <v>0</v>
      </c>
      <c r="E244" s="42">
        <f t="shared" ref="E244" si="4">E245+E247</f>
        <v>0</v>
      </c>
    </row>
    <row r="245" spans="1:6" ht="15" x14ac:dyDescent="0.2">
      <c r="B245" s="13"/>
      <c r="C245" s="41" t="s">
        <v>416</v>
      </c>
      <c r="D245" s="44">
        <f>D246</f>
        <v>0</v>
      </c>
      <c r="E245" s="44">
        <f t="shared" ref="E245" si="5">E246</f>
        <v>0</v>
      </c>
    </row>
    <row r="246" spans="1:6" x14ac:dyDescent="0.2">
      <c r="B246" s="51" t="s">
        <v>417</v>
      </c>
      <c r="C246" s="57" t="s">
        <v>418</v>
      </c>
      <c r="D246" s="12">
        <v>0</v>
      </c>
      <c r="E246" s="12">
        <v>0</v>
      </c>
    </row>
    <row r="247" spans="1:6" ht="15" x14ac:dyDescent="0.2">
      <c r="B247" s="51"/>
      <c r="C247" s="41" t="s">
        <v>419</v>
      </c>
      <c r="D247" s="44">
        <f>D248</f>
        <v>0</v>
      </c>
      <c r="E247" s="44">
        <f t="shared" ref="E247" si="6">E248</f>
        <v>0</v>
      </c>
    </row>
    <row r="248" spans="1:6" ht="15" x14ac:dyDescent="0.2">
      <c r="A248" s="80"/>
      <c r="B248" s="51" t="s">
        <v>420</v>
      </c>
      <c r="C248" s="57" t="s">
        <v>421</v>
      </c>
      <c r="D248" s="12">
        <v>0</v>
      </c>
      <c r="E248" s="12">
        <v>0</v>
      </c>
      <c r="F248" s="29"/>
    </row>
    <row r="249" spans="1:6" ht="24.75" customHeight="1" x14ac:dyDescent="0.2">
      <c r="A249" s="89" t="s">
        <v>222</v>
      </c>
      <c r="B249" s="90"/>
      <c r="C249" s="91"/>
      <c r="D249" s="81">
        <f>D235+D236+D244</f>
        <v>0</v>
      </c>
      <c r="E249" s="81">
        <f t="shared" ref="E249" si="7">E235+E236+E244</f>
        <v>0</v>
      </c>
      <c r="F249" s="30">
        <f>D249-E249</f>
        <v>0</v>
      </c>
    </row>
    <row r="250" spans="1:6" x14ac:dyDescent="0.2">
      <c r="B250" s="51"/>
      <c r="C250" s="57"/>
      <c r="D250" s="6"/>
      <c r="E250" s="6"/>
      <c r="F250" s="34"/>
    </row>
    <row r="251" spans="1:6" ht="30" x14ac:dyDescent="0.2">
      <c r="A251" s="82" t="s">
        <v>205</v>
      </c>
      <c r="B251" s="3"/>
      <c r="D251" s="6"/>
      <c r="E251" s="6"/>
    </row>
    <row r="252" spans="1:6" ht="15" customHeight="1" x14ac:dyDescent="0.2">
      <c r="B252" s="92" t="s">
        <v>422</v>
      </c>
      <c r="C252" s="93"/>
      <c r="D252" s="42">
        <v>0</v>
      </c>
      <c r="E252" s="42">
        <v>0</v>
      </c>
    </row>
    <row r="253" spans="1:6" ht="15" customHeight="1" x14ac:dyDescent="0.2">
      <c r="B253" s="92" t="s">
        <v>423</v>
      </c>
      <c r="C253" s="93"/>
      <c r="D253" s="42">
        <v>0</v>
      </c>
      <c r="E253" s="42">
        <v>0</v>
      </c>
    </row>
    <row r="254" spans="1:6" ht="15" x14ac:dyDescent="0.2">
      <c r="B254" s="51"/>
      <c r="C254" s="57"/>
      <c r="D254" s="12"/>
      <c r="E254" s="12"/>
      <c r="F254" s="29"/>
    </row>
    <row r="255" spans="1:6" ht="28.5" customHeight="1" x14ac:dyDescent="0.2">
      <c r="A255" s="89" t="s">
        <v>425</v>
      </c>
      <c r="B255" s="90"/>
      <c r="C255" s="91"/>
      <c r="D255" s="81">
        <f>D252-D253</f>
        <v>0</v>
      </c>
      <c r="E255" s="81">
        <f t="shared" ref="E255" si="8">E252-E253</f>
        <v>0</v>
      </c>
      <c r="F255" s="30">
        <f>D255-E255</f>
        <v>0</v>
      </c>
    </row>
    <row r="256" spans="1:6" ht="15" x14ac:dyDescent="0.2">
      <c r="B256" s="51"/>
      <c r="C256" s="57"/>
      <c r="D256" s="6"/>
      <c r="E256" s="6"/>
      <c r="F256" s="36"/>
    </row>
    <row r="257" spans="1:6" ht="27.75" customHeight="1" x14ac:dyDescent="0.2">
      <c r="A257" s="89" t="s">
        <v>311</v>
      </c>
      <c r="B257" s="90"/>
      <c r="C257" s="91"/>
      <c r="D257" s="81">
        <f>D232+D249+D255</f>
        <v>68058.04000000027</v>
      </c>
      <c r="E257" s="81">
        <f>E232+E249+E255</f>
        <v>65255.290000000037</v>
      </c>
      <c r="F257" s="30">
        <f>D257-E257</f>
        <v>2802.7500000002328</v>
      </c>
    </row>
    <row r="258" spans="1:6" x14ac:dyDescent="0.2">
      <c r="B258" s="51"/>
      <c r="C258" s="57"/>
      <c r="F258" s="34">
        <f>D257/E257-1</f>
        <v>4.2950540868031295E-2</v>
      </c>
    </row>
    <row r="259" spans="1:6" ht="75" x14ac:dyDescent="0.2">
      <c r="A259" s="82" t="s">
        <v>424</v>
      </c>
      <c r="F259" s="29"/>
    </row>
    <row r="260" spans="1:6" ht="15" customHeight="1" x14ac:dyDescent="0.2">
      <c r="B260" s="92" t="s">
        <v>426</v>
      </c>
      <c r="C260" s="93"/>
      <c r="D260" s="42">
        <f>D261+D266</f>
        <v>68058.040000000008</v>
      </c>
      <c r="E260" s="42">
        <f>E261+E266</f>
        <v>65255.29</v>
      </c>
      <c r="F260" s="32">
        <f>D260-E260</f>
        <v>2802.7500000000073</v>
      </c>
    </row>
    <row r="261" spans="1:6" ht="15" x14ac:dyDescent="0.2">
      <c r="B261" s="7"/>
      <c r="C261" s="43" t="s">
        <v>430</v>
      </c>
      <c r="D261" s="44">
        <f>SUM(D262:D265)</f>
        <v>68058.040000000008</v>
      </c>
      <c r="E261" s="44">
        <f>SUM(E262:E265)</f>
        <v>65255.29</v>
      </c>
      <c r="F261" s="34">
        <f>D260/E260-1</f>
        <v>4.2950540868027742E-2</v>
      </c>
    </row>
    <row r="262" spans="1:6" x14ac:dyDescent="0.2">
      <c r="B262" s="51" t="s">
        <v>427</v>
      </c>
      <c r="C262" s="57" t="s">
        <v>206</v>
      </c>
      <c r="D262" s="12">
        <v>3343.99</v>
      </c>
      <c r="E262" s="12">
        <v>3000</v>
      </c>
    </row>
    <row r="263" spans="1:6" x14ac:dyDescent="0.2">
      <c r="B263" s="51" t="s">
        <v>432</v>
      </c>
      <c r="C263" s="57" t="s">
        <v>207</v>
      </c>
      <c r="D263" s="12">
        <f>60838.62+1875.43</f>
        <v>62714.05</v>
      </c>
      <c r="E263" s="12">
        <f>61255.29-E264</f>
        <v>59255.29</v>
      </c>
    </row>
    <row r="264" spans="1:6" x14ac:dyDescent="0.2">
      <c r="B264" s="51" t="s">
        <v>428</v>
      </c>
      <c r="C264" s="57" t="s">
        <v>315</v>
      </c>
      <c r="D264" s="12">
        <v>2000</v>
      </c>
      <c r="E264" s="12">
        <v>2000</v>
      </c>
    </row>
    <row r="265" spans="1:6" x14ac:dyDescent="0.2">
      <c r="B265" s="51" t="s">
        <v>429</v>
      </c>
      <c r="C265" s="57" t="s">
        <v>208</v>
      </c>
      <c r="D265" s="12">
        <v>0</v>
      </c>
      <c r="E265" s="12">
        <v>1000</v>
      </c>
    </row>
    <row r="266" spans="1:6" ht="15" x14ac:dyDescent="0.2">
      <c r="B266" s="7"/>
      <c r="C266" s="41" t="s">
        <v>431</v>
      </c>
      <c r="D266" s="42">
        <f>SUM(D267:D267)</f>
        <v>0</v>
      </c>
      <c r="E266" s="42">
        <f>SUM(E267:E267)</f>
        <v>0</v>
      </c>
    </row>
    <row r="267" spans="1:6" ht="15" x14ac:dyDescent="0.2">
      <c r="B267" s="51"/>
      <c r="C267" s="57"/>
      <c r="D267" s="12"/>
      <c r="E267" s="12"/>
      <c r="F267" s="29"/>
    </row>
    <row r="268" spans="1:6" ht="30" x14ac:dyDescent="0.2">
      <c r="A268" s="82" t="s">
        <v>433</v>
      </c>
      <c r="F268" s="32">
        <f>D268-E268</f>
        <v>0</v>
      </c>
    </row>
    <row r="269" spans="1:6" ht="31.5" x14ac:dyDescent="0.2">
      <c r="A269" s="83"/>
      <c r="B269" s="84" t="s">
        <v>434</v>
      </c>
      <c r="C269" s="85"/>
      <c r="D269" s="78">
        <f>D257-D260</f>
        <v>2.6193447411060333E-10</v>
      </c>
      <c r="E269" s="78">
        <f>E257-E260</f>
        <v>0</v>
      </c>
      <c r="F269" s="37"/>
    </row>
    <row r="270" spans="1:6" x14ac:dyDescent="0.2">
      <c r="A270" s="16"/>
      <c r="B270" s="17"/>
      <c r="C270" s="17"/>
      <c r="D270" s="17"/>
      <c r="E270" s="17"/>
      <c r="F270" s="18"/>
    </row>
    <row r="271" spans="1:6" x14ac:dyDescent="0.2">
      <c r="A271" s="19"/>
      <c r="B271" s="20"/>
      <c r="C271" s="20"/>
      <c r="D271" s="20"/>
      <c r="E271" s="20"/>
      <c r="F271" s="21"/>
    </row>
    <row r="272" spans="1:6" x14ac:dyDescent="0.2">
      <c r="A272" s="19"/>
      <c r="B272" s="20"/>
      <c r="C272" s="20"/>
      <c r="D272" s="22"/>
      <c r="E272" s="22"/>
      <c r="F272" s="21"/>
    </row>
    <row r="273" spans="1:6" x14ac:dyDescent="0.2">
      <c r="A273" s="23"/>
      <c r="B273" s="24"/>
      <c r="C273" s="24"/>
      <c r="D273" s="24"/>
      <c r="E273" s="24"/>
      <c r="F273" s="25"/>
    </row>
  </sheetData>
  <mergeCells count="17">
    <mergeCell ref="B244:C244"/>
    <mergeCell ref="B260:C260"/>
    <mergeCell ref="A249:C249"/>
    <mergeCell ref="A255:C255"/>
    <mergeCell ref="A257:C257"/>
    <mergeCell ref="B252:C252"/>
    <mergeCell ref="B253:C253"/>
    <mergeCell ref="A1:E1"/>
    <mergeCell ref="A2:C2"/>
    <mergeCell ref="A230:C230"/>
    <mergeCell ref="B236:C236"/>
    <mergeCell ref="B235:C235"/>
    <mergeCell ref="A232:C232"/>
    <mergeCell ref="B213:C213"/>
    <mergeCell ref="B212:C212"/>
    <mergeCell ref="B211:C211"/>
    <mergeCell ref="B198:C19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2019-2018 </vt:lpstr>
      <vt:lpstr>'2019-2018 '!Area_stampa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biliotti</dc:creator>
  <cp:lastModifiedBy>Catia Biliotti</cp:lastModifiedBy>
  <cp:lastPrinted>2020-02-10T07:31:56Z</cp:lastPrinted>
  <dcterms:created xsi:type="dcterms:W3CDTF">2013-08-29T10:54:58Z</dcterms:created>
  <dcterms:modified xsi:type="dcterms:W3CDTF">2020-02-26T10:33:26Z</dcterms:modified>
</cp:coreProperties>
</file>