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 activeTab="1"/>
  </bookViews>
  <sheets>
    <sheet name="StatoPatrimoniale" sheetId="1" r:id="rId1"/>
    <sheet name="ContoEconomico" sheetId="2" r:id="rId2"/>
  </sheets>
  <definedNames>
    <definedName name="_xlnm.Print_Area" localSheetId="1">ContoEconomico!$A$1:$C$76</definedName>
  </definedNames>
  <calcPr calcId="101716"/>
</workbook>
</file>

<file path=xl/calcChain.xml><?xml version="1.0" encoding="utf-8"?>
<calcChain xmlns="http://schemas.openxmlformats.org/spreadsheetml/2006/main">
  <c r="C37" i="2"/>
  <c r="C27"/>
  <c r="C24"/>
  <c r="B65"/>
  <c r="B76"/>
  <c r="B54"/>
  <c r="B23"/>
  <c r="B18"/>
  <c r="C31"/>
  <c r="C73"/>
  <c r="C69"/>
  <c r="C60"/>
  <c r="C57"/>
  <c r="C53"/>
  <c r="C41"/>
  <c r="C18"/>
  <c r="C12"/>
  <c r="B19"/>
  <c r="B73"/>
  <c r="B69"/>
  <c r="B60"/>
  <c r="B57"/>
  <c r="B53"/>
  <c r="B48"/>
  <c r="B44"/>
  <c r="B43"/>
  <c r="B37"/>
  <c r="B36"/>
  <c r="B33"/>
  <c r="B32"/>
  <c r="B28"/>
  <c r="B21"/>
  <c r="B20"/>
  <c r="B14"/>
  <c r="B13"/>
  <c r="F72" i="1"/>
  <c r="F70"/>
  <c r="E70"/>
  <c r="C72"/>
  <c r="B41"/>
  <c r="B65"/>
  <c r="B72"/>
  <c r="C70"/>
  <c r="B70"/>
  <c r="F56"/>
  <c r="F29"/>
  <c r="F14"/>
  <c r="F21"/>
  <c r="C65"/>
  <c r="C61"/>
  <c r="C41"/>
  <c r="B34"/>
  <c r="C30"/>
  <c r="C34"/>
  <c r="C21"/>
  <c r="C14"/>
  <c r="E21"/>
  <c r="E56"/>
  <c r="B61"/>
  <c r="E29"/>
  <c r="E14"/>
  <c r="B30"/>
  <c r="B21"/>
  <c r="B14"/>
  <c r="E72"/>
  <c r="C65" i="2"/>
  <c r="C50"/>
  <c r="B12"/>
  <c r="B41"/>
  <c r="B31"/>
  <c r="B24"/>
  <c r="B27"/>
  <c r="B50"/>
  <c r="C51"/>
  <c r="C74"/>
  <c r="C76"/>
  <c r="B51"/>
  <c r="B74"/>
</calcChain>
</file>

<file path=xl/sharedStrings.xml><?xml version="1.0" encoding="utf-8"?>
<sst xmlns="http://schemas.openxmlformats.org/spreadsheetml/2006/main" count="189" uniqueCount="161">
  <si>
    <t>ATTIVO</t>
  </si>
  <si>
    <t>PASSIVO</t>
  </si>
  <si>
    <t>I. Immobilizzazioni Immateriali</t>
  </si>
  <si>
    <t>1) Costi di impianto e ampliamento</t>
  </si>
  <si>
    <t>2) Costi di ricerca e sviluppo</t>
  </si>
  <si>
    <t>4) concessioni, licenze, marchi e diritti simili</t>
  </si>
  <si>
    <t>5) Altre immobilizzazioni immateriali</t>
  </si>
  <si>
    <t>6) Immobilizzazioni in corso e acconti</t>
  </si>
  <si>
    <t>II. Immobilizzazioni Materiali</t>
  </si>
  <si>
    <t>1) Terreni</t>
  </si>
  <si>
    <t>2) Fabbricati</t>
  </si>
  <si>
    <t>3) Impianti e macchinari</t>
  </si>
  <si>
    <t>4) Attrezzature</t>
  </si>
  <si>
    <t>5) Mobili e arredi</t>
  </si>
  <si>
    <t>6) Automezzi</t>
  </si>
  <si>
    <t>7) Altri beni</t>
  </si>
  <si>
    <t>9) Immobilizzazioni in corso e acconti</t>
  </si>
  <si>
    <t>III. Immobilizzazioni Finanziarie</t>
  </si>
  <si>
    <t>con separata indicazione di quelle concesse in locazione finanziaria</t>
  </si>
  <si>
    <t>1) Crediti finanziari</t>
  </si>
  <si>
    <t>2) Titoli</t>
  </si>
  <si>
    <t>Totale Immobizzazioni (A)</t>
  </si>
  <si>
    <t>A) PATRIMONIO NETTO</t>
  </si>
  <si>
    <t>I. Fondo di dotazione</t>
  </si>
  <si>
    <t>II. Riserve</t>
  </si>
  <si>
    <t>1) Riserva legale</t>
  </si>
  <si>
    <t>2) Riserve vincolate ad investimenti</t>
  </si>
  <si>
    <t>3) Altre riserve</t>
  </si>
  <si>
    <t>III. Donazioni e lasciti</t>
  </si>
  <si>
    <t>IV. Utile (perdite) portate a nuovo</t>
  </si>
  <si>
    <t>V. Utile (perdita) di esercizio</t>
  </si>
  <si>
    <t>3) Diritti di brevetto e di utilizzazione opere ingegno</t>
  </si>
  <si>
    <t>Totale Patrimonio Netto (A)</t>
  </si>
  <si>
    <t>B) FONDI PER RISCHI ED ONERI</t>
  </si>
  <si>
    <t>2) Fondo per contenziosi</t>
  </si>
  <si>
    <t>3) Fondo per rischi su crediti</t>
  </si>
  <si>
    <t>4) Fondo per rinnovi contrattuali</t>
  </si>
  <si>
    <t>5) Altri fondi</t>
  </si>
  <si>
    <t>Totale Fondi per rischi ed oneri (B)</t>
  </si>
  <si>
    <t xml:space="preserve"> </t>
  </si>
  <si>
    <t>C) TRATTAMENTO DI FINE RAPPORTO DI LAVORO SUBORDINATO</t>
  </si>
  <si>
    <t>B) ATTIVO CIRCOLANTE</t>
  </si>
  <si>
    <t>D) DEBITI</t>
  </si>
  <si>
    <t>con separata indicazione per ciascuna voce degli importi esigibili entro l'esercizio successivo</t>
  </si>
  <si>
    <t>con separata indicazione per ciascuna voce, degli importi esigibili entro l'esercizio successivo</t>
  </si>
  <si>
    <t>1) Materie prime sussidiarie e di consumo</t>
  </si>
  <si>
    <t>2) Altre</t>
  </si>
  <si>
    <t>3) Acconti</t>
  </si>
  <si>
    <t>II. Crediti</t>
  </si>
  <si>
    <t>I. Rimanenze</t>
  </si>
  <si>
    <t>1) Debiti verso Banche</t>
  </si>
  <si>
    <t>entro 12 mesi</t>
  </si>
  <si>
    <t>oltre 12 mesi</t>
  </si>
  <si>
    <t>2) Debiti verso Regione Toscana</t>
  </si>
  <si>
    <t>3) Debiti verso altri soggetti pubblici</t>
  </si>
  <si>
    <t>con separata indicazione per ciascuna voce, degli</t>
  </si>
  <si>
    <t>importi esigibili entro l'esercizio successivo</t>
  </si>
  <si>
    <t>4) Debiti verso fornitori</t>
  </si>
  <si>
    <t>1) Crediti verso Regione</t>
  </si>
  <si>
    <t>2) Crediti verso altri Enti pubblici</t>
  </si>
  <si>
    <t>5) Debiti Tributari</t>
  </si>
  <si>
    <t>3) Crediti verso soggetti privati</t>
  </si>
  <si>
    <t>4) Crediti verso l'Erario</t>
  </si>
  <si>
    <t>5) Crediti verso altri</t>
  </si>
  <si>
    <t>7) Altri debiti</t>
  </si>
  <si>
    <t>III. Attività Finanziarie che non costituisc.Immobiliz.</t>
  </si>
  <si>
    <t>1) Titoli a breve</t>
  </si>
  <si>
    <t>IV. Disponibilità Liquide</t>
  </si>
  <si>
    <t>1) Cassa</t>
  </si>
  <si>
    <t>2) Banca c/c</t>
  </si>
  <si>
    <t>3) Posta c/c</t>
  </si>
  <si>
    <t>Totale Attivo Circolante (B)</t>
  </si>
  <si>
    <t>Totale Debiti (D)</t>
  </si>
  <si>
    <t>C) RATEI E RISCONTI</t>
  </si>
  <si>
    <t>E) RATEI E RISCONTI</t>
  </si>
  <si>
    <t>TOTALE ATTIVO</t>
  </si>
  <si>
    <t>TOTALE PASSIVO</t>
  </si>
  <si>
    <t>CONTI D'ORDINE</t>
  </si>
  <si>
    <t>6) debiti verso istituti previdenziali</t>
  </si>
  <si>
    <t>1) Fondo imposte pregresse</t>
  </si>
  <si>
    <t>STATO PATRIMONIALE AL 31/12/2014</t>
  </si>
  <si>
    <t>A) IMMOBILIZZAZIONI (valore netto)</t>
  </si>
  <si>
    <t>Totale Ratei e Risconti (E)</t>
  </si>
  <si>
    <t>Totale Ratei e Risconti C)</t>
  </si>
  <si>
    <t>Ratei Attivi</t>
  </si>
  <si>
    <t>Risconti Attivi</t>
  </si>
  <si>
    <t>Ratei Passivi</t>
  </si>
  <si>
    <t>Risconti Passivi</t>
  </si>
  <si>
    <t>Grosseto - Frazione Alberese - Località Pianacce, Via Aurelia Antica</t>
  </si>
  <si>
    <t>Codice Fiscale 80004430536 - Partita I.V.A. 00238180533</t>
  </si>
  <si>
    <t>Bilancio dell'esercizio dal 01/01/2014 al 31/12/2014</t>
  </si>
  <si>
    <t xml:space="preserve">ENTE PARCO REGIONALE DELLA MAREMMA </t>
  </si>
  <si>
    <t>Redatto ai sensi della delibera di G.R. Toscana n. 13 del 14/01/2013</t>
  </si>
  <si>
    <t>A) VALORE DELLA PRODUZIONE</t>
  </si>
  <si>
    <t>CONTO ECONOMICO AL 31/12/2014</t>
  </si>
  <si>
    <t>A.1) Ricavi delle vendite e delle prestazioni</t>
  </si>
  <si>
    <t>A.1.a) Ricavi prestazioni attività istituzionale</t>
  </si>
  <si>
    <t>A.1.b) Ricavi prestazioni attività commerciale</t>
  </si>
  <si>
    <t>A.2) Variazione delle rimanenze di prodotti in corso di lavorazione,semilavorati e finiti</t>
  </si>
  <si>
    <t>A.3) Variazione dei lavori in corso su ordinazione</t>
  </si>
  <si>
    <t>A.4) Incrementi di immobilizzazioni per lavori interni (costi capitalizzati)</t>
  </si>
  <si>
    <t>A.5) Altri ricavi e proventi</t>
  </si>
  <si>
    <t>A.5.a) Contributi c/esercizio da Regione</t>
  </si>
  <si>
    <t>A.5.b) Contributi c/esercizio da altri Enti Pubblici</t>
  </si>
  <si>
    <t>A.5.d) Costi sterilizzati da utilizzo contributi per investimenti</t>
  </si>
  <si>
    <t>A.5.e) Altri ricavi e proventi,concorsi recuperi e rimborsi</t>
  </si>
  <si>
    <t>Totale valore della produzione (A)</t>
  </si>
  <si>
    <t>B.6) Acquisti di beni</t>
  </si>
  <si>
    <t>B.7) Acquisti di servizi</t>
  </si>
  <si>
    <t>B.7.a) Manutenzioni e riparazioni</t>
  </si>
  <si>
    <t>B.7.b) Altri acquisti di servizi</t>
  </si>
  <si>
    <t>B.8) Godimento di beni di terzi</t>
  </si>
  <si>
    <t>B.9) Personale</t>
  </si>
  <si>
    <t>B.9.a) Salari e stipendi</t>
  </si>
  <si>
    <t>B.9.b) Oneri sociali</t>
  </si>
  <si>
    <t>B.9 c) Trattamento di fine rapporto</t>
  </si>
  <si>
    <t>B.9.d) Trattamento di quiescenza e simili</t>
  </si>
  <si>
    <t>B.9.e) Altri costi</t>
  </si>
  <si>
    <t>B.10) Ammortamenti e svalutazioni</t>
  </si>
  <si>
    <t>B.10.a) Ammortamento immobilizzazioni immateriali</t>
  </si>
  <si>
    <t>B.10.b) Ammortamento immobilizzzioni materiali</t>
  </si>
  <si>
    <t>B.11) Variazione delle rimanenze di materie prime,sussidiarie,di consumo e merci</t>
  </si>
  <si>
    <t>B.12) Accantonamenti per rischi ed oneri</t>
  </si>
  <si>
    <t>B.12.a) Accantonamenti per imposte</t>
  </si>
  <si>
    <t>B.12.b) Accantonamenti per contenziosi</t>
  </si>
  <si>
    <t>B.12.c) Accantonamenti per rischi su crediti</t>
  </si>
  <si>
    <t xml:space="preserve">B.12.d) Accantonamenti per risarcimento danni </t>
  </si>
  <si>
    <t>B.12.e) Accantonamenti per fondo risorse decentrate</t>
  </si>
  <si>
    <t>B.12.f) Accantonamenti per rinnovi contrattuali</t>
  </si>
  <si>
    <t xml:space="preserve">B.13) Altri Accantonamenti </t>
  </si>
  <si>
    <t>B.14) Oneri diversi di gestione</t>
  </si>
  <si>
    <t>Totale costidella produzione (B)</t>
  </si>
  <si>
    <t>DIFFERENZA TRA VALORE E COSTI DELLA PRODUZIONE (A-B)</t>
  </si>
  <si>
    <t>C) PROVENTI ED ONERI FINANZIARI</t>
  </si>
  <si>
    <t>C.1) Interessi attivi</t>
  </si>
  <si>
    <t>C.1.a) Interessi attivi su c/c bancario</t>
  </si>
  <si>
    <t>C.1.b) Interessi attivi su c/c postale</t>
  </si>
  <si>
    <t xml:space="preserve">C.1.c) Altri Interessi attivi </t>
  </si>
  <si>
    <t>C.2) Altri proventi finanziari</t>
  </si>
  <si>
    <t>C.2.a) Proventi finanziari su partecipazioni</t>
  </si>
  <si>
    <t>C.2.b) Altri proventi finanziari su titoli e crediti</t>
  </si>
  <si>
    <t>C.3) Interessi passivi</t>
  </si>
  <si>
    <t>C.3.a) Interessi passivi su c/c bancario</t>
  </si>
  <si>
    <t>C.3.b) Interessi passivi su c/c postale</t>
  </si>
  <si>
    <t>C.3.c) Altri Interessi passivi</t>
  </si>
  <si>
    <t>C.4) Altri oneri finanziari</t>
  </si>
  <si>
    <t>Totale C)</t>
  </si>
  <si>
    <t>D) RETTIFICHE DI VALORE DI  ATTIVITA' FINANZIARIE</t>
  </si>
  <si>
    <t>D.1) Rivalutazioni</t>
  </si>
  <si>
    <t>D.2) Svalutazioni</t>
  </si>
  <si>
    <t>Totale D)</t>
  </si>
  <si>
    <t>E) PROVENTI ED ONERI STRAORDINARI</t>
  </si>
  <si>
    <t>E.1)Proventi straordinari</t>
  </si>
  <si>
    <t>E.2) Oneri straordinari</t>
  </si>
  <si>
    <t>Totale E)</t>
  </si>
  <si>
    <t>RISULTATO PRIMA DELLE IMPOSTE (AB +-C+-D+-E)</t>
  </si>
  <si>
    <t>Imposte d'esercizio, correnti,differite e anticipate</t>
  </si>
  <si>
    <t>UTILE (O PERDITA) DELL'ESERCIZIO</t>
  </si>
  <si>
    <t>B) COSTI DELLA PRODUZIONE</t>
  </si>
  <si>
    <t>01/01/2014(Previsione)</t>
  </si>
  <si>
    <t>A.5.c) Contributi c/esercizio da altri soggetti e da COFI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</si>
</sst>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4" fontId="2" fillId="0" borderId="0" xfId="0" applyNumberFormat="1" applyFont="1" applyBorder="1"/>
    <xf numFmtId="4" fontId="2" fillId="2" borderId="0" xfId="0" applyNumberFormat="1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3" fillId="3" borderId="0" xfId="0" applyNumberFormat="1" applyFont="1" applyFill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4" fontId="2" fillId="4" borderId="0" xfId="0" applyNumberFormat="1" applyFont="1" applyFill="1"/>
    <xf numFmtId="4" fontId="4" fillId="4" borderId="0" xfId="0" applyNumberFormat="1" applyFont="1" applyFill="1"/>
    <xf numFmtId="4" fontId="1" fillId="4" borderId="0" xfId="0" applyNumberFormat="1" applyFont="1" applyFill="1"/>
    <xf numFmtId="0" fontId="3" fillId="3" borderId="0" xfId="0" applyFont="1" applyFill="1"/>
    <xf numFmtId="4" fontId="3" fillId="3" borderId="0" xfId="0" applyNumberFormat="1" applyFont="1" applyFill="1"/>
    <xf numFmtId="4" fontId="2" fillId="3" borderId="0" xfId="0" applyNumberFormat="1" applyFont="1" applyFill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vertical="top" wrapText="1"/>
    </xf>
    <xf numFmtId="4" fontId="3" fillId="3" borderId="1" xfId="0" applyNumberFormat="1" applyFont="1" applyFill="1" applyBorder="1"/>
    <xf numFmtId="4" fontId="1" fillId="2" borderId="0" xfId="0" applyNumberFormat="1" applyFont="1" applyFill="1"/>
    <xf numFmtId="4" fontId="4" fillId="2" borderId="0" xfId="0" applyNumberFormat="1" applyFont="1" applyFill="1"/>
    <xf numFmtId="4" fontId="3" fillId="2" borderId="0" xfId="0" applyNumberFormat="1" applyFont="1" applyFill="1"/>
    <xf numFmtId="0" fontId="3" fillId="5" borderId="0" xfId="0" applyFont="1" applyFill="1" applyBorder="1"/>
    <xf numFmtId="4" fontId="3" fillId="4" borderId="0" xfId="0" applyNumberFormat="1" applyFont="1" applyFill="1"/>
    <xf numFmtId="0" fontId="2" fillId="5" borderId="0" xfId="0" applyFont="1" applyFill="1" applyBorder="1"/>
    <xf numFmtId="0" fontId="3" fillId="2" borderId="0" xfId="0" applyFont="1" applyFill="1" applyAlignment="1">
      <alignment horizontal="center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4" fontId="9" fillId="4" borderId="0" xfId="0" applyNumberFormat="1" applyFont="1" applyFill="1" applyBorder="1" applyAlignment="1">
      <alignment vertical="center"/>
    </xf>
    <xf numFmtId="4" fontId="8" fillId="4" borderId="0" xfId="0" applyNumberFormat="1" applyFont="1" applyFill="1" applyBorder="1" applyAlignment="1">
      <alignment vertical="top"/>
    </xf>
    <xf numFmtId="4" fontId="7" fillId="4" borderId="0" xfId="0" applyNumberFormat="1" applyFont="1" applyFill="1" applyBorder="1" applyAlignment="1">
      <alignment vertical="center"/>
    </xf>
    <xf numFmtId="4" fontId="8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vertical="top"/>
    </xf>
    <xf numFmtId="4" fontId="9" fillId="4" borderId="0" xfId="0" applyNumberFormat="1" applyFont="1" applyFill="1" applyBorder="1" applyAlignment="1">
      <alignment vertical="top"/>
    </xf>
    <xf numFmtId="4" fontId="2" fillId="2" borderId="0" xfId="0" applyNumberFormat="1" applyFont="1" applyFill="1" applyBorder="1"/>
    <xf numFmtId="4" fontId="4" fillId="2" borderId="0" xfId="0" applyNumberFormat="1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4" fontId="2" fillId="4" borderId="1" xfId="0" applyNumberFormat="1" applyFont="1" applyFill="1" applyBorder="1"/>
    <xf numFmtId="4" fontId="4" fillId="4" borderId="1" xfId="0" applyNumberFormat="1" applyFont="1" applyFill="1" applyBorder="1"/>
    <xf numFmtId="4" fontId="1" fillId="4" borderId="1" xfId="0" applyNumberFormat="1" applyFont="1" applyFill="1" applyBorder="1"/>
    <xf numFmtId="4" fontId="3" fillId="2" borderId="0" xfId="0" applyNumberFormat="1" applyFont="1" applyFill="1" applyBorder="1"/>
    <xf numFmtId="4" fontId="3" fillId="4" borderId="1" xfId="0" applyNumberFormat="1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9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top"/>
    </xf>
    <xf numFmtId="4" fontId="7" fillId="2" borderId="0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top"/>
    </xf>
    <xf numFmtId="4" fontId="9" fillId="2" borderId="0" xfId="0" applyNumberFormat="1" applyFont="1" applyFill="1" applyBorder="1" applyAlignment="1">
      <alignment vertical="top"/>
    </xf>
    <xf numFmtId="0" fontId="2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Border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 wrapText="1"/>
    </xf>
    <xf numFmtId="4" fontId="8" fillId="3" borderId="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3"/>
  <sheetViews>
    <sheetView zoomScale="120" zoomScaleNormal="120" workbookViewId="0">
      <selection activeCell="E70" sqref="E70"/>
    </sheetView>
  </sheetViews>
  <sheetFormatPr defaultRowHeight="12.75"/>
  <cols>
    <col min="1" max="1" width="40.7109375" style="1" customWidth="1"/>
    <col min="2" max="3" width="11.7109375" style="1" customWidth="1"/>
    <col min="4" max="4" width="40.7109375" style="1" customWidth="1"/>
    <col min="5" max="6" width="11.7109375" style="1" customWidth="1"/>
    <col min="7" max="16384" width="9.140625" style="1"/>
  </cols>
  <sheetData>
    <row r="1" spans="1:15" ht="28.5" customHeight="1">
      <c r="A1" s="71" t="s">
        <v>91</v>
      </c>
      <c r="B1" s="71"/>
      <c r="C1" s="71"/>
      <c r="D1" s="71"/>
      <c r="E1" s="71"/>
      <c r="F1" s="71"/>
    </row>
    <row r="2" spans="1:15">
      <c r="A2" s="72" t="s">
        <v>88</v>
      </c>
      <c r="B2" s="72"/>
      <c r="C2" s="72"/>
      <c r="D2" s="72"/>
      <c r="E2" s="72"/>
      <c r="F2" s="72"/>
      <c r="G2" s="3"/>
      <c r="H2" s="3"/>
      <c r="I2" s="3"/>
      <c r="J2" s="3"/>
      <c r="K2" s="3"/>
      <c r="L2" s="3"/>
      <c r="M2" s="3"/>
      <c r="N2" s="3"/>
      <c r="O2" s="3"/>
    </row>
    <row r="3" spans="1:15">
      <c r="A3" s="72" t="s">
        <v>89</v>
      </c>
      <c r="B3" s="72"/>
      <c r="C3" s="72"/>
      <c r="D3" s="72"/>
      <c r="E3" s="72"/>
      <c r="F3" s="72"/>
      <c r="G3" s="3"/>
      <c r="H3" s="3"/>
      <c r="I3" s="3"/>
      <c r="J3" s="3"/>
      <c r="K3" s="3"/>
      <c r="L3" s="3"/>
      <c r="M3" s="3"/>
      <c r="N3" s="3"/>
      <c r="O3" s="3"/>
    </row>
    <row r="4" spans="1:15">
      <c r="A4" s="30"/>
      <c r="B4" s="30"/>
      <c r="C4" s="30"/>
      <c r="D4" s="30"/>
      <c r="E4" s="30"/>
      <c r="F4" s="30"/>
      <c r="G4" s="3"/>
      <c r="H4" s="3"/>
      <c r="I4" s="3"/>
      <c r="J4" s="3"/>
      <c r="K4" s="3"/>
      <c r="L4" s="3"/>
      <c r="M4" s="3"/>
      <c r="N4" s="3"/>
      <c r="O4" s="3"/>
    </row>
    <row r="5" spans="1:15">
      <c r="G5" s="3"/>
      <c r="H5" s="3"/>
      <c r="I5" s="3"/>
      <c r="J5" s="3"/>
      <c r="K5" s="3"/>
      <c r="L5" s="3"/>
      <c r="M5" s="3"/>
      <c r="N5" s="3"/>
      <c r="O5" s="3"/>
    </row>
    <row r="6" spans="1:15" ht="20.100000000000001" customHeight="1">
      <c r="A6" s="70" t="s">
        <v>90</v>
      </c>
      <c r="B6" s="70"/>
      <c r="C6" s="70"/>
      <c r="D6" s="70"/>
      <c r="E6" s="70"/>
      <c r="F6" s="70"/>
      <c r="G6" s="3"/>
      <c r="H6" s="3"/>
      <c r="I6" s="3"/>
      <c r="J6" s="3"/>
      <c r="K6" s="3"/>
      <c r="L6" s="3"/>
      <c r="M6" s="3"/>
      <c r="N6" s="3"/>
      <c r="O6" s="3"/>
    </row>
    <row r="7" spans="1:15" ht="20.100000000000001" customHeight="1">
      <c r="A7" s="70" t="s">
        <v>92</v>
      </c>
      <c r="B7" s="70"/>
      <c r="C7" s="70"/>
      <c r="D7" s="70"/>
      <c r="E7" s="70"/>
      <c r="F7" s="70"/>
      <c r="G7" s="3"/>
      <c r="H7" s="3"/>
      <c r="I7" s="3"/>
      <c r="J7" s="3"/>
      <c r="K7" s="3"/>
      <c r="L7" s="3"/>
      <c r="M7" s="3"/>
      <c r="N7" s="3"/>
      <c r="O7" s="3"/>
    </row>
    <row r="8" spans="1:15">
      <c r="G8" s="3"/>
      <c r="H8" s="3"/>
      <c r="I8" s="3"/>
      <c r="J8" s="3"/>
      <c r="K8" s="3"/>
      <c r="L8" s="3"/>
      <c r="M8" s="3"/>
      <c r="N8" s="3"/>
      <c r="O8" s="3"/>
    </row>
    <row r="9" spans="1:15" ht="15.75" customHeight="1">
      <c r="A9" s="70" t="s">
        <v>80</v>
      </c>
      <c r="B9" s="70"/>
      <c r="C9" s="70"/>
      <c r="D9" s="70"/>
      <c r="E9" s="70"/>
      <c r="F9" s="70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70"/>
      <c r="B10" s="70"/>
      <c r="C10" s="70"/>
      <c r="D10" s="70"/>
      <c r="E10" s="70"/>
      <c r="F10" s="70"/>
      <c r="G10" s="3"/>
      <c r="H10" s="3"/>
      <c r="I10" s="3"/>
      <c r="J10" s="3"/>
      <c r="K10" s="3"/>
      <c r="L10" s="3"/>
      <c r="M10" s="3"/>
      <c r="N10" s="3"/>
      <c r="O10" s="3"/>
    </row>
    <row r="11" spans="1:15" ht="28.5" customHeight="1">
      <c r="A11" s="9" t="s">
        <v>0</v>
      </c>
      <c r="B11" s="12">
        <v>42004</v>
      </c>
      <c r="C11" s="13">
        <v>41640</v>
      </c>
      <c r="D11" s="10" t="s">
        <v>1</v>
      </c>
      <c r="E11" s="12">
        <v>42004</v>
      </c>
      <c r="F11" s="12">
        <v>41640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4" t="s">
        <v>81</v>
      </c>
      <c r="B12" s="41"/>
      <c r="C12" s="45"/>
      <c r="D12" s="2" t="s">
        <v>22</v>
      </c>
      <c r="E12" s="8"/>
      <c r="F12" s="14"/>
      <c r="G12" s="3"/>
      <c r="H12" s="3"/>
      <c r="I12" s="3"/>
      <c r="J12" s="3"/>
      <c r="K12" s="3"/>
      <c r="L12" s="3"/>
      <c r="M12" s="3"/>
      <c r="N12" s="3"/>
      <c r="O12" s="3"/>
    </row>
    <row r="13" spans="1:15" ht="23.25" customHeight="1">
      <c r="A13" s="5" t="s">
        <v>18</v>
      </c>
      <c r="B13" s="41"/>
      <c r="C13" s="45"/>
      <c r="D13" s="2" t="s">
        <v>23</v>
      </c>
      <c r="E13" s="25">
        <v>348656.24</v>
      </c>
      <c r="F13" s="16">
        <v>348656.24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4" t="s">
        <v>2</v>
      </c>
      <c r="B14" s="42">
        <f>SUM(B15:B20)</f>
        <v>9795.6200000000008</v>
      </c>
      <c r="C14" s="46">
        <f>SUM(C15:C20)</f>
        <v>13060.83</v>
      </c>
      <c r="D14" s="2" t="s">
        <v>24</v>
      </c>
      <c r="E14" s="25">
        <f>SUM(E15:E17)</f>
        <v>92391.26</v>
      </c>
      <c r="F14" s="15">
        <f>SUM(F15:F17)</f>
        <v>92391.26</v>
      </c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 t="s">
        <v>3</v>
      </c>
      <c r="B15" s="43"/>
      <c r="C15" s="45"/>
      <c r="D15" s="1" t="s">
        <v>25</v>
      </c>
      <c r="E15" s="8"/>
      <c r="F15" s="16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 t="s">
        <v>4</v>
      </c>
      <c r="B16" s="43"/>
      <c r="C16" s="45"/>
      <c r="D16" s="1" t="s">
        <v>26</v>
      </c>
      <c r="E16" s="24">
        <v>92391.26</v>
      </c>
      <c r="F16" s="16">
        <v>92391.26</v>
      </c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31</v>
      </c>
      <c r="B17" s="43"/>
      <c r="C17" s="45"/>
      <c r="D17" s="1" t="s">
        <v>27</v>
      </c>
      <c r="E17" s="8"/>
      <c r="F17" s="16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 t="s">
        <v>5</v>
      </c>
      <c r="B18" s="44">
        <v>9795.6200000000008</v>
      </c>
      <c r="C18" s="47">
        <v>13060.83</v>
      </c>
      <c r="D18" s="2" t="s">
        <v>28</v>
      </c>
      <c r="E18" s="25">
        <v>20266.5</v>
      </c>
      <c r="F18" s="15">
        <v>20266.5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3" t="s">
        <v>6</v>
      </c>
      <c r="B19" s="43"/>
      <c r="C19" s="45"/>
      <c r="D19" s="2" t="s">
        <v>29</v>
      </c>
      <c r="E19" s="24"/>
      <c r="F19" s="16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3" t="s">
        <v>7</v>
      </c>
      <c r="B20" s="43"/>
      <c r="C20" s="45"/>
      <c r="D20" s="2" t="s">
        <v>30</v>
      </c>
      <c r="E20" s="25">
        <v>117128.78</v>
      </c>
      <c r="F20" s="16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4" t="s">
        <v>8</v>
      </c>
      <c r="B21" s="42">
        <f>SUM(B22:B29)</f>
        <v>1160873.96</v>
      </c>
      <c r="C21" s="46">
        <f>SUM(C22:C29)</f>
        <v>1189957.7000000002</v>
      </c>
      <c r="D21" s="17" t="s">
        <v>32</v>
      </c>
      <c r="E21" s="18">
        <f>E13+E14+E18+E20+E19</f>
        <v>578442.78</v>
      </c>
      <c r="F21" s="28">
        <f>F13+F14+F18+F20+F19</f>
        <v>461314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3" t="s">
        <v>9</v>
      </c>
      <c r="B22" s="44">
        <v>112657.76</v>
      </c>
      <c r="C22" s="47">
        <v>112657.76</v>
      </c>
      <c r="D22" s="2"/>
      <c r="E22" s="8"/>
      <c r="F22" s="16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3" t="s">
        <v>10</v>
      </c>
      <c r="B23" s="44">
        <v>963384.64</v>
      </c>
      <c r="C23" s="47">
        <v>1007712.76</v>
      </c>
      <c r="D23" s="2" t="s">
        <v>33</v>
      </c>
      <c r="E23" s="8"/>
      <c r="F23" s="16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3" t="s">
        <v>11</v>
      </c>
      <c r="B24" s="44">
        <v>0</v>
      </c>
      <c r="C24" s="47">
        <v>0</v>
      </c>
      <c r="D24" s="1" t="s">
        <v>79</v>
      </c>
      <c r="E24" s="24">
        <v>14895.03</v>
      </c>
      <c r="F24" s="16">
        <v>11700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3" t="s">
        <v>12</v>
      </c>
      <c r="B25" s="44">
        <v>30402.82</v>
      </c>
      <c r="C25" s="47">
        <v>610.29999999999995</v>
      </c>
      <c r="D25" s="1" t="s">
        <v>34</v>
      </c>
      <c r="E25" s="24">
        <v>12106.92</v>
      </c>
      <c r="F25" s="16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3" t="s">
        <v>13</v>
      </c>
      <c r="B26" s="44">
        <v>15951.5</v>
      </c>
      <c r="C26" s="47">
        <v>15117.57</v>
      </c>
      <c r="D26" s="1" t="s">
        <v>35</v>
      </c>
      <c r="E26" s="24">
        <v>39765.4</v>
      </c>
      <c r="F26" s="16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 t="s">
        <v>14</v>
      </c>
      <c r="B27" s="44">
        <v>1500</v>
      </c>
      <c r="C27" s="47">
        <v>2500</v>
      </c>
      <c r="D27" s="1" t="s">
        <v>36</v>
      </c>
      <c r="E27" s="24"/>
      <c r="F27" s="16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 t="s">
        <v>15</v>
      </c>
      <c r="B28" s="44">
        <v>36977.24</v>
      </c>
      <c r="C28" s="47">
        <v>51359.31</v>
      </c>
      <c r="D28" s="1" t="s">
        <v>37</v>
      </c>
      <c r="E28" s="24">
        <v>171947.48</v>
      </c>
      <c r="F28" s="16">
        <v>150176.46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 t="s">
        <v>16</v>
      </c>
      <c r="B29" s="44"/>
      <c r="C29" s="47"/>
      <c r="D29" s="17" t="s">
        <v>38</v>
      </c>
      <c r="E29" s="18">
        <f>SUM(E24:E28)</f>
        <v>238714.83000000002</v>
      </c>
      <c r="F29" s="18">
        <f>SUM(F24:F28)</f>
        <v>161876.46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4" t="s">
        <v>17</v>
      </c>
      <c r="B30" s="42">
        <f>SUM(B32:B33)</f>
        <v>7660</v>
      </c>
      <c r="C30" s="46">
        <f>SUM(C31:C33)</f>
        <v>7660</v>
      </c>
      <c r="D30" s="1" t="s">
        <v>39</v>
      </c>
      <c r="E30" s="8"/>
      <c r="F30" s="14"/>
      <c r="G30" s="3"/>
      <c r="H30" s="3"/>
      <c r="I30" s="3"/>
      <c r="J30" s="3"/>
      <c r="K30" s="3"/>
      <c r="L30" s="3"/>
      <c r="M30" s="3"/>
      <c r="N30" s="3"/>
      <c r="O30" s="3"/>
    </row>
    <row r="31" spans="1:15" ht="25.5">
      <c r="A31" s="5" t="s">
        <v>43</v>
      </c>
      <c r="B31" s="41"/>
      <c r="C31" s="47"/>
      <c r="D31" s="22" t="s">
        <v>40</v>
      </c>
      <c r="E31" s="19"/>
      <c r="F31" s="19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3" t="s">
        <v>19</v>
      </c>
      <c r="B32" s="43"/>
      <c r="C32" s="47"/>
      <c r="E32" s="8"/>
      <c r="F32" s="14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6" t="s">
        <v>20</v>
      </c>
      <c r="B33" s="43">
        <v>7660</v>
      </c>
      <c r="C33" s="47">
        <v>7660</v>
      </c>
      <c r="D33" s="2" t="s">
        <v>42</v>
      </c>
      <c r="E33" s="8"/>
      <c r="F33" s="14"/>
      <c r="G33" s="3"/>
      <c r="H33" s="3"/>
      <c r="I33" s="3"/>
      <c r="J33" s="3"/>
      <c r="K33" s="3"/>
      <c r="L33" s="3"/>
      <c r="M33" s="3"/>
      <c r="N33" s="3"/>
      <c r="O33" s="3"/>
    </row>
    <row r="34" spans="1:15" ht="38.25">
      <c r="A34" s="20" t="s">
        <v>21</v>
      </c>
      <c r="B34" s="21">
        <f>B14+B21+B30</f>
        <v>1178329.58</v>
      </c>
      <c r="C34" s="23">
        <f>C14+C21+C30</f>
        <v>1210678.5300000003</v>
      </c>
      <c r="D34" s="11" t="s">
        <v>44</v>
      </c>
      <c r="E34" s="8"/>
      <c r="F34" s="16"/>
      <c r="G34" s="3"/>
      <c r="H34" s="3"/>
      <c r="I34" s="3"/>
      <c r="J34" s="3"/>
      <c r="K34" s="3"/>
      <c r="L34" s="3"/>
      <c r="M34" s="3"/>
      <c r="N34" s="3"/>
      <c r="O34" s="3"/>
    </row>
    <row r="35" spans="1:15">
      <c r="A35" s="3"/>
      <c r="B35" s="41"/>
      <c r="C35" s="45"/>
      <c r="D35" s="1" t="s">
        <v>50</v>
      </c>
      <c r="E35" s="24"/>
      <c r="F35" s="16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4" t="s">
        <v>41</v>
      </c>
      <c r="B36" s="43"/>
      <c r="C36" s="45"/>
      <c r="D36" s="1" t="s">
        <v>51</v>
      </c>
      <c r="E36" s="24"/>
      <c r="F36" s="16">
        <v>17738.099999999999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>
      <c r="A37" s="4" t="s">
        <v>49</v>
      </c>
      <c r="B37" s="41"/>
      <c r="C37" s="45"/>
      <c r="D37" s="1" t="s">
        <v>52</v>
      </c>
      <c r="E37" s="24"/>
      <c r="F37" s="16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A38" s="3" t="s">
        <v>45</v>
      </c>
      <c r="B38" s="41"/>
      <c r="C38" s="45"/>
      <c r="D38" s="1" t="s">
        <v>53</v>
      </c>
      <c r="E38" s="24"/>
      <c r="F38" s="16"/>
      <c r="G38" s="3"/>
      <c r="H38" s="3"/>
      <c r="I38" s="3"/>
      <c r="J38" s="3"/>
      <c r="K38" s="3"/>
      <c r="L38" s="3"/>
      <c r="M38" s="3"/>
      <c r="N38" s="3"/>
      <c r="O38" s="3"/>
    </row>
    <row r="39" spans="1:15">
      <c r="A39" s="3" t="s">
        <v>46</v>
      </c>
      <c r="B39" s="41"/>
      <c r="C39" s="45"/>
      <c r="D39" s="1" t="s">
        <v>51</v>
      </c>
      <c r="E39" s="24"/>
      <c r="F39" s="16"/>
      <c r="G39" s="3"/>
      <c r="H39" s="3"/>
      <c r="I39" s="3"/>
      <c r="J39" s="3"/>
      <c r="K39" s="3"/>
      <c r="L39" s="3"/>
      <c r="M39" s="3"/>
      <c r="N39" s="3"/>
      <c r="O39" s="3"/>
    </row>
    <row r="40" spans="1:15">
      <c r="A40" s="3" t="s">
        <v>47</v>
      </c>
      <c r="B40" s="41"/>
      <c r="C40" s="45"/>
      <c r="D40" s="1" t="s">
        <v>52</v>
      </c>
      <c r="E40" s="24"/>
      <c r="F40" s="16"/>
      <c r="G40" s="3"/>
      <c r="H40" s="3"/>
      <c r="I40" s="3"/>
      <c r="J40" s="3"/>
      <c r="K40" s="3"/>
      <c r="L40" s="3"/>
      <c r="M40" s="3"/>
      <c r="N40" s="3"/>
      <c r="O40" s="3"/>
    </row>
    <row r="41" spans="1:15">
      <c r="A41" s="4" t="s">
        <v>48</v>
      </c>
      <c r="B41" s="42">
        <f>SUM(B44:B58)</f>
        <v>301504.14</v>
      </c>
      <c r="C41" s="46">
        <f>SUM(C42:C58)</f>
        <v>439158.13</v>
      </c>
      <c r="D41" s="1" t="s">
        <v>54</v>
      </c>
      <c r="E41" s="24"/>
      <c r="F41" s="16"/>
      <c r="G41" s="3"/>
      <c r="H41" s="3"/>
      <c r="I41" s="3"/>
      <c r="J41" s="3"/>
      <c r="K41" s="3"/>
      <c r="L41" s="3"/>
      <c r="M41" s="3"/>
      <c r="N41" s="3"/>
      <c r="O41" s="3"/>
    </row>
    <row r="42" spans="1:15">
      <c r="A42" s="3" t="s">
        <v>55</v>
      </c>
      <c r="B42" s="41"/>
      <c r="C42" s="47"/>
      <c r="D42" s="1" t="s">
        <v>51</v>
      </c>
      <c r="E42" s="24">
        <v>236.15</v>
      </c>
      <c r="F42" s="16"/>
      <c r="G42" s="3"/>
      <c r="H42" s="3"/>
      <c r="I42" s="3"/>
      <c r="J42" s="3"/>
      <c r="K42" s="3"/>
      <c r="L42" s="3"/>
      <c r="M42" s="3"/>
      <c r="N42" s="3"/>
      <c r="O42" s="3"/>
    </row>
    <row r="43" spans="1:15">
      <c r="A43" s="3" t="s">
        <v>56</v>
      </c>
      <c r="B43" s="41"/>
      <c r="C43" s="47"/>
      <c r="D43" s="1" t="s">
        <v>52</v>
      </c>
      <c r="E43" s="24"/>
      <c r="F43" s="16"/>
      <c r="G43" s="3"/>
      <c r="H43" s="3"/>
      <c r="I43" s="3"/>
      <c r="J43" s="3"/>
      <c r="K43" s="3"/>
      <c r="L43" s="3"/>
      <c r="M43" s="3"/>
      <c r="N43" s="3"/>
      <c r="O43" s="3"/>
    </row>
    <row r="44" spans="1:15">
      <c r="A44" s="3" t="s">
        <v>58</v>
      </c>
      <c r="B44" s="41"/>
      <c r="C44" s="47"/>
      <c r="D44" s="1" t="s">
        <v>57</v>
      </c>
      <c r="E44" s="24"/>
      <c r="F44" s="16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3" t="s">
        <v>51</v>
      </c>
      <c r="B45" s="43">
        <v>29250</v>
      </c>
      <c r="C45" s="47">
        <v>95250</v>
      </c>
      <c r="D45" s="1" t="s">
        <v>51</v>
      </c>
      <c r="E45" s="24">
        <v>163644.51999999999</v>
      </c>
      <c r="F45" s="16">
        <v>219812.11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3" t="s">
        <v>52</v>
      </c>
      <c r="B46" s="43">
        <v>85500</v>
      </c>
      <c r="C46" s="47">
        <v>77000</v>
      </c>
      <c r="D46" s="1" t="s">
        <v>52</v>
      </c>
      <c r="E46" s="24"/>
      <c r="F46" s="16">
        <v>38221.300000000003</v>
      </c>
    </row>
    <row r="47" spans="1:15">
      <c r="A47" s="3" t="s">
        <v>59</v>
      </c>
      <c r="B47" s="43"/>
      <c r="C47" s="47"/>
      <c r="D47" s="1" t="s">
        <v>60</v>
      </c>
      <c r="E47" s="24"/>
      <c r="F47" s="16"/>
    </row>
    <row r="48" spans="1:15">
      <c r="A48" s="3" t="s">
        <v>51</v>
      </c>
      <c r="B48" s="43">
        <v>92578.22</v>
      </c>
      <c r="C48" s="47">
        <v>169893.64</v>
      </c>
      <c r="D48" s="1" t="s">
        <v>51</v>
      </c>
      <c r="E48" s="24">
        <v>4743.54</v>
      </c>
      <c r="F48" s="16">
        <v>3436</v>
      </c>
    </row>
    <row r="49" spans="1:6">
      <c r="A49" s="3" t="s">
        <v>52</v>
      </c>
      <c r="B49" s="43"/>
      <c r="C49" s="47"/>
      <c r="D49" s="1" t="s">
        <v>52</v>
      </c>
      <c r="E49" s="24"/>
      <c r="F49" s="16"/>
    </row>
    <row r="50" spans="1:6">
      <c r="A50" s="3" t="s">
        <v>61</v>
      </c>
      <c r="B50" s="43"/>
      <c r="C50" s="47"/>
      <c r="D50" s="1" t="s">
        <v>78</v>
      </c>
      <c r="E50" s="24"/>
      <c r="F50" s="16"/>
    </row>
    <row r="51" spans="1:6">
      <c r="A51" s="3" t="s">
        <v>51</v>
      </c>
      <c r="B51" s="43">
        <v>80736.55</v>
      </c>
      <c r="C51" s="47">
        <v>83319.490000000005</v>
      </c>
      <c r="D51" s="1" t="s">
        <v>51</v>
      </c>
      <c r="E51" s="24"/>
      <c r="F51" s="16"/>
    </row>
    <row r="52" spans="1:6">
      <c r="A52" s="3" t="s">
        <v>52</v>
      </c>
      <c r="B52" s="43"/>
      <c r="C52" s="47"/>
      <c r="D52" s="1" t="s">
        <v>52</v>
      </c>
      <c r="E52" s="24"/>
      <c r="F52" s="16"/>
    </row>
    <row r="53" spans="1:6">
      <c r="A53" s="3" t="s">
        <v>62</v>
      </c>
      <c r="B53" s="43"/>
      <c r="C53" s="47"/>
      <c r="D53" s="1" t="s">
        <v>64</v>
      </c>
      <c r="E53" s="24"/>
      <c r="F53" s="16"/>
    </row>
    <row r="54" spans="1:6">
      <c r="A54" s="3" t="s">
        <v>51</v>
      </c>
      <c r="B54" s="43">
        <v>5355.29</v>
      </c>
      <c r="C54" s="47">
        <v>13695</v>
      </c>
      <c r="D54" s="1" t="s">
        <v>51</v>
      </c>
      <c r="E54" s="24">
        <v>4662.3999999999996</v>
      </c>
      <c r="F54" s="16">
        <v>1300</v>
      </c>
    </row>
    <row r="55" spans="1:6">
      <c r="A55" s="3" t="s">
        <v>52</v>
      </c>
      <c r="B55" s="43"/>
      <c r="C55" s="47"/>
      <c r="D55" s="1" t="s">
        <v>52</v>
      </c>
      <c r="E55" s="24"/>
      <c r="F55" s="16"/>
    </row>
    <row r="56" spans="1:6">
      <c r="A56" s="3" t="s">
        <v>63</v>
      </c>
      <c r="B56" s="43"/>
      <c r="C56" s="47"/>
      <c r="D56" s="17" t="s">
        <v>72</v>
      </c>
      <c r="E56" s="18">
        <f>SUM(E35:E55)</f>
        <v>173286.61</v>
      </c>
      <c r="F56" s="18">
        <f>SUM(F35:F55)</f>
        <v>280507.51</v>
      </c>
    </row>
    <row r="57" spans="1:6">
      <c r="A57" s="3" t="s">
        <v>51</v>
      </c>
      <c r="B57" s="43">
        <v>8084.08</v>
      </c>
      <c r="C57" s="47"/>
      <c r="E57" s="8"/>
      <c r="F57" s="14"/>
    </row>
    <row r="58" spans="1:6">
      <c r="A58" s="3" t="s">
        <v>52</v>
      </c>
      <c r="B58" s="43"/>
      <c r="C58" s="47"/>
      <c r="E58" s="8"/>
      <c r="F58" s="14"/>
    </row>
    <row r="59" spans="1:6">
      <c r="A59" s="4" t="s">
        <v>65</v>
      </c>
      <c r="B59" s="41"/>
      <c r="C59" s="47"/>
      <c r="E59" s="8"/>
      <c r="F59" s="14"/>
    </row>
    <row r="60" spans="1:6">
      <c r="A60" s="3" t="s">
        <v>66</v>
      </c>
      <c r="B60" s="41"/>
      <c r="C60" s="45"/>
      <c r="E60" s="8"/>
      <c r="F60" s="14"/>
    </row>
    <row r="61" spans="1:6">
      <c r="A61" s="4" t="s">
        <v>67</v>
      </c>
      <c r="B61" s="42">
        <f>SUM(B62:B64)</f>
        <v>727153.33</v>
      </c>
      <c r="C61" s="46">
        <f>SUM(C62:C64)</f>
        <v>505920.98</v>
      </c>
      <c r="E61" s="8"/>
      <c r="F61" s="14"/>
    </row>
    <row r="62" spans="1:6">
      <c r="A62" s="3" t="s">
        <v>68</v>
      </c>
      <c r="B62" s="43">
        <v>2071.9899999999998</v>
      </c>
      <c r="C62" s="47">
        <v>190</v>
      </c>
      <c r="E62" s="8"/>
      <c r="F62" s="14"/>
    </row>
    <row r="63" spans="1:6">
      <c r="A63" s="3" t="s">
        <v>69</v>
      </c>
      <c r="B63" s="43">
        <v>724546.38</v>
      </c>
      <c r="C63" s="47">
        <v>504636.85</v>
      </c>
      <c r="E63" s="8"/>
      <c r="F63" s="14"/>
    </row>
    <row r="64" spans="1:6">
      <c r="A64" s="3" t="s">
        <v>70</v>
      </c>
      <c r="B64" s="43">
        <v>534.96</v>
      </c>
      <c r="C64" s="47">
        <v>1094.1300000000001</v>
      </c>
      <c r="E64" s="8"/>
      <c r="F64" s="14"/>
    </row>
    <row r="65" spans="1:7">
      <c r="A65" s="20" t="s">
        <v>71</v>
      </c>
      <c r="B65" s="21">
        <f>B37+B41+B59+B61</f>
        <v>1028657.47</v>
      </c>
      <c r="C65" s="23">
        <f>C37+C41+C59+C61</f>
        <v>945079.11</v>
      </c>
      <c r="E65" s="8"/>
      <c r="F65" s="14"/>
    </row>
    <row r="66" spans="1:7">
      <c r="A66" s="3"/>
      <c r="B66" s="41"/>
      <c r="C66" s="45"/>
      <c r="D66" s="3"/>
      <c r="E66" s="8"/>
      <c r="F66" s="14"/>
    </row>
    <row r="67" spans="1:7">
      <c r="A67" s="27" t="s">
        <v>73</v>
      </c>
      <c r="B67" s="48"/>
      <c r="C67" s="49"/>
      <c r="D67" s="27" t="s">
        <v>74</v>
      </c>
      <c r="E67" s="26"/>
      <c r="F67" s="14"/>
    </row>
    <row r="68" spans="1:7">
      <c r="A68" s="29" t="s">
        <v>84</v>
      </c>
      <c r="B68" s="48"/>
      <c r="C68" s="49"/>
      <c r="D68" s="29" t="s">
        <v>86</v>
      </c>
      <c r="E68" s="24">
        <v>3969.69</v>
      </c>
      <c r="F68" s="14"/>
    </row>
    <row r="69" spans="1:7">
      <c r="A69" s="29" t="s">
        <v>85</v>
      </c>
      <c r="B69" s="43">
        <v>4641.97</v>
      </c>
      <c r="C69" s="47">
        <v>339.19</v>
      </c>
      <c r="D69" s="29" t="s">
        <v>87</v>
      </c>
      <c r="E69" s="24">
        <v>1217215.1100000001</v>
      </c>
      <c r="F69" s="14">
        <v>1252398.8600000001</v>
      </c>
    </row>
    <row r="70" spans="1:7">
      <c r="A70" s="4" t="s">
        <v>83</v>
      </c>
      <c r="B70" s="48">
        <f>SUM(B68:B69)</f>
        <v>4641.97</v>
      </c>
      <c r="C70" s="49">
        <f>SUM(C68:C69)</f>
        <v>339.19</v>
      </c>
      <c r="D70" s="4" t="s">
        <v>82</v>
      </c>
      <c r="E70" s="26">
        <f>SUM(E68:E69)</f>
        <v>1221184.8</v>
      </c>
      <c r="F70" s="28">
        <f>SUM(F68:F69)</f>
        <v>1252398.8600000001</v>
      </c>
      <c r="G70" s="3"/>
    </row>
    <row r="71" spans="1:7">
      <c r="A71" s="4"/>
      <c r="B71" s="41"/>
      <c r="C71" s="45"/>
      <c r="D71" s="4"/>
      <c r="E71" s="8"/>
      <c r="F71" s="14"/>
      <c r="G71" s="3"/>
    </row>
    <row r="72" spans="1:7">
      <c r="A72" s="20" t="s">
        <v>75</v>
      </c>
      <c r="B72" s="21">
        <f>B34+B65+B70</f>
        <v>2211629.02</v>
      </c>
      <c r="C72" s="23">
        <f>C34+C65+C70</f>
        <v>2156096.83</v>
      </c>
      <c r="D72" s="17" t="s">
        <v>76</v>
      </c>
      <c r="E72" s="18">
        <f>E21+E29+E31+E56+E70</f>
        <v>2211629.02</v>
      </c>
      <c r="F72" s="18">
        <f>F21+F29+F31+F56+F70</f>
        <v>2156096.83</v>
      </c>
    </row>
    <row r="73" spans="1:7">
      <c r="A73" s="3"/>
      <c r="B73" s="41"/>
      <c r="C73" s="45"/>
      <c r="E73" s="8"/>
      <c r="F73" s="14"/>
    </row>
    <row r="74" spans="1:7">
      <c r="A74" s="20" t="s">
        <v>77</v>
      </c>
      <c r="B74" s="21">
        <v>10324.31</v>
      </c>
      <c r="C74" s="23">
        <v>10324.31</v>
      </c>
      <c r="D74" s="17" t="s">
        <v>77</v>
      </c>
      <c r="E74" s="18">
        <v>10324.31</v>
      </c>
      <c r="F74" s="18">
        <v>10324.31</v>
      </c>
    </row>
    <row r="75" spans="1:7">
      <c r="B75" s="3"/>
      <c r="C75" s="3"/>
    </row>
    <row r="76" spans="1:7">
      <c r="B76" s="3"/>
      <c r="C76" s="3"/>
    </row>
    <row r="77" spans="1:7">
      <c r="B77" s="3"/>
      <c r="C77" s="3"/>
    </row>
    <row r="78" spans="1:7">
      <c r="A78" s="3"/>
      <c r="B78" s="7"/>
      <c r="C78" s="3"/>
      <c r="D78" s="3"/>
    </row>
    <row r="79" spans="1:7">
      <c r="A79" s="3"/>
      <c r="B79" s="3"/>
      <c r="C79" s="3"/>
      <c r="D79" s="3"/>
    </row>
    <row r="80" spans="1:7">
      <c r="A80" s="3"/>
      <c r="B80" s="3"/>
      <c r="C80" s="3"/>
      <c r="D80" s="3"/>
    </row>
    <row r="81" spans="1:4">
      <c r="A81" s="3"/>
      <c r="B81" s="3"/>
      <c r="C81" s="3"/>
      <c r="D81" s="3"/>
    </row>
    <row r="82" spans="1:4">
      <c r="A82" s="3"/>
      <c r="B82" s="3"/>
      <c r="C82" s="3"/>
      <c r="D82" s="3"/>
    </row>
    <row r="83" spans="1:4">
      <c r="A83" s="3"/>
      <c r="B83" s="3"/>
      <c r="C83" s="3"/>
      <c r="D83" s="3"/>
    </row>
    <row r="84" spans="1:4">
      <c r="A84" s="3"/>
      <c r="B84" s="3"/>
      <c r="C84" s="3"/>
      <c r="D84" s="3"/>
    </row>
    <row r="85" spans="1:4">
      <c r="A85" s="3"/>
      <c r="B85" s="3"/>
      <c r="C85" s="3"/>
      <c r="D85" s="3"/>
    </row>
    <row r="86" spans="1:4">
      <c r="A86" s="3"/>
      <c r="B86" s="3"/>
      <c r="C86" s="3"/>
      <c r="D86" s="3"/>
    </row>
    <row r="87" spans="1:4">
      <c r="A87" s="3"/>
      <c r="B87" s="3"/>
      <c r="C87" s="3"/>
      <c r="D87" s="3"/>
    </row>
    <row r="88" spans="1:4">
      <c r="A88" s="3"/>
      <c r="B88" s="3"/>
      <c r="C88" s="3"/>
      <c r="D88" s="3"/>
    </row>
    <row r="89" spans="1:4">
      <c r="A89" s="3"/>
      <c r="B89" s="3"/>
      <c r="C89" s="3"/>
      <c r="D89" s="3"/>
    </row>
    <row r="90" spans="1:4">
      <c r="A90" s="3"/>
      <c r="B90" s="3"/>
      <c r="C90" s="3"/>
      <c r="D90" s="3"/>
    </row>
    <row r="91" spans="1:4">
      <c r="A91" s="3"/>
      <c r="B91" s="3"/>
      <c r="C91" s="3"/>
      <c r="D91" s="3"/>
    </row>
    <row r="92" spans="1:4">
      <c r="A92" s="3"/>
      <c r="B92" s="3"/>
      <c r="C92" s="3"/>
      <c r="D92" s="3"/>
    </row>
    <row r="93" spans="1:4">
      <c r="A93" s="3"/>
      <c r="B93" s="3"/>
      <c r="C93" s="3"/>
      <c r="D93" s="3"/>
    </row>
    <row r="94" spans="1:4">
      <c r="A94" s="3"/>
      <c r="B94" s="3"/>
      <c r="C94" s="3"/>
      <c r="D94" s="3"/>
    </row>
    <row r="95" spans="1:4">
      <c r="A95" s="3"/>
      <c r="B95" s="3"/>
      <c r="C95" s="3"/>
      <c r="D95" s="3"/>
    </row>
    <row r="96" spans="1:4">
      <c r="A96" s="3"/>
      <c r="B96" s="3"/>
      <c r="C96" s="3"/>
      <c r="D96" s="3"/>
    </row>
    <row r="97" spans="1:4">
      <c r="A97" s="3"/>
      <c r="B97" s="3"/>
      <c r="C97" s="3"/>
      <c r="D97" s="3"/>
    </row>
    <row r="98" spans="1:4">
      <c r="C98" s="3"/>
    </row>
    <row r="99" spans="1:4">
      <c r="C99" s="3"/>
    </row>
    <row r="100" spans="1:4">
      <c r="C100" s="3"/>
    </row>
    <row r="101" spans="1:4">
      <c r="C101" s="3"/>
    </row>
    <row r="102" spans="1:4">
      <c r="C102" s="3"/>
    </row>
    <row r="103" spans="1:4">
      <c r="C103" s="3"/>
    </row>
    <row r="104" spans="1:4">
      <c r="C104" s="3"/>
    </row>
    <row r="105" spans="1:4">
      <c r="C105" s="3"/>
    </row>
    <row r="106" spans="1:4">
      <c r="C106" s="3"/>
    </row>
    <row r="107" spans="1:4">
      <c r="C107" s="3"/>
    </row>
    <row r="108" spans="1:4">
      <c r="C108" s="3"/>
    </row>
    <row r="109" spans="1:4">
      <c r="C109" s="3"/>
    </row>
    <row r="110" spans="1:4">
      <c r="C110" s="3"/>
    </row>
    <row r="111" spans="1:4">
      <c r="C111" s="3"/>
    </row>
    <row r="112" spans="1:4">
      <c r="C112" s="3"/>
    </row>
    <row r="113" spans="3:3">
      <c r="C113" s="3"/>
    </row>
  </sheetData>
  <mergeCells count="6">
    <mergeCell ref="A9:F10"/>
    <mergeCell ref="A1:F1"/>
    <mergeCell ref="A3:F3"/>
    <mergeCell ref="A2:F2"/>
    <mergeCell ref="A6:F6"/>
    <mergeCell ref="A7:F7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3"/>
  <sheetViews>
    <sheetView tabSelected="1" zoomScale="120" zoomScaleNormal="120" workbookViewId="0">
      <selection activeCell="E18" sqref="E18"/>
    </sheetView>
  </sheetViews>
  <sheetFormatPr defaultRowHeight="15" customHeight="1"/>
  <cols>
    <col min="1" max="1" width="60.140625" style="3" customWidth="1"/>
    <col min="2" max="3" width="20.7109375" style="3" customWidth="1"/>
    <col min="4" max="16384" width="9.140625" style="3"/>
  </cols>
  <sheetData>
    <row r="1" spans="1:16" ht="15" customHeight="1">
      <c r="A1" s="71" t="s">
        <v>91</v>
      </c>
      <c r="B1" s="71"/>
      <c r="C1" s="71"/>
      <c r="D1" s="52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" customHeight="1">
      <c r="A2" s="72" t="s">
        <v>88</v>
      </c>
      <c r="B2" s="72"/>
      <c r="C2" s="72"/>
      <c r="D2" s="50"/>
      <c r="E2" s="62"/>
      <c r="F2" s="62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customHeight="1">
      <c r="A3" s="72" t="s">
        <v>89</v>
      </c>
      <c r="B3" s="72"/>
      <c r="C3" s="72"/>
      <c r="D3" s="50"/>
      <c r="E3" s="62"/>
      <c r="F3" s="62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" customHeight="1">
      <c r="A4" s="30"/>
      <c r="B4" s="30"/>
      <c r="C4" s="30"/>
      <c r="D4" s="50"/>
      <c r="E4" s="62"/>
      <c r="F4" s="62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15" customHeight="1">
      <c r="D5" s="59"/>
      <c r="E5" s="63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5" customHeight="1">
      <c r="A6" s="70" t="s">
        <v>90</v>
      </c>
      <c r="B6" s="70"/>
      <c r="C6" s="70"/>
      <c r="D6" s="51"/>
      <c r="E6" s="64"/>
      <c r="F6" s="64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ht="15" customHeight="1">
      <c r="A7" s="74" t="s">
        <v>92</v>
      </c>
      <c r="B7" s="74"/>
      <c r="C7" s="74"/>
      <c r="D7" s="51"/>
      <c r="E7" s="64"/>
      <c r="F7" s="64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" customHeight="1"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30" customHeight="1">
      <c r="A9" s="73" t="s">
        <v>94</v>
      </c>
      <c r="B9" s="73"/>
      <c r="C9" s="73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" customHeight="1">
      <c r="A10" s="65"/>
      <c r="B10" s="66">
        <v>42004</v>
      </c>
      <c r="C10" s="66" t="s">
        <v>159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" customHeight="1">
      <c r="A11" s="33" t="s">
        <v>93</v>
      </c>
      <c r="B11" s="53"/>
      <c r="C11" s="35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6" ht="15" customHeight="1">
      <c r="A12" s="31" t="s">
        <v>95</v>
      </c>
      <c r="B12" s="54">
        <f>B13+B14</f>
        <v>479126.23</v>
      </c>
      <c r="C12" s="36">
        <f>C13+C14</f>
        <v>470708.74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5" customHeight="1">
      <c r="A13" s="32" t="s">
        <v>96</v>
      </c>
      <c r="B13" s="55">
        <f>7564.91+606+2657.22</f>
        <v>10828.13</v>
      </c>
      <c r="C13" s="37">
        <v>8500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16" ht="15" customHeight="1">
      <c r="A14" s="32" t="s">
        <v>97</v>
      </c>
      <c r="B14" s="55">
        <f>333577.8+91361.62+38744.99+4613.69</f>
        <v>468298.1</v>
      </c>
      <c r="C14" s="37">
        <v>462208.74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6" ht="15" customHeight="1">
      <c r="A15" s="33" t="s">
        <v>98</v>
      </c>
      <c r="B15" s="56">
        <v>0</v>
      </c>
      <c r="C15" s="38">
        <v>0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6" ht="15" customHeight="1">
      <c r="A16" s="33" t="s">
        <v>99</v>
      </c>
      <c r="B16" s="56">
        <v>0</v>
      </c>
      <c r="C16" s="38">
        <v>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1:16" ht="15" customHeight="1">
      <c r="A17" s="33" t="s">
        <v>100</v>
      </c>
      <c r="B17" s="56">
        <v>0</v>
      </c>
      <c r="C17" s="38">
        <v>0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6" ht="15" customHeight="1">
      <c r="A18" s="33" t="s">
        <v>101</v>
      </c>
      <c r="B18" s="56">
        <f>SUM(B19:B23)</f>
        <v>1736097.24</v>
      </c>
      <c r="C18" s="38">
        <f>SUM(C19:C23)</f>
        <v>1834047.69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ht="15" customHeight="1">
      <c r="A19" s="32" t="s">
        <v>102</v>
      </c>
      <c r="B19" s="57">
        <f>1277500+897.5+8414.97+5907.8+1748.41+17400+32504.22</f>
        <v>1344372.9</v>
      </c>
      <c r="C19" s="39">
        <v>1326660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6" ht="15" customHeight="1">
      <c r="A20" s="32" t="s">
        <v>103</v>
      </c>
      <c r="B20" s="55">
        <f>81000+9129.3+206064.74+15377.7</f>
        <v>311571.74</v>
      </c>
      <c r="C20" s="37">
        <v>292585.24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ht="15" customHeight="1">
      <c r="A21" s="32" t="s">
        <v>160</v>
      </c>
      <c r="B21" s="55">
        <f>10000</f>
        <v>10000</v>
      </c>
      <c r="C21" s="37">
        <v>135553.62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15" customHeight="1">
      <c r="A22" s="32" t="s">
        <v>104</v>
      </c>
      <c r="B22" s="55">
        <v>68204.990000000005</v>
      </c>
      <c r="C22" s="37">
        <v>72248.83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15" customHeight="1">
      <c r="A23" s="32" t="s">
        <v>105</v>
      </c>
      <c r="B23" s="55">
        <f>333.09+318.23+1296.29</f>
        <v>1947.61</v>
      </c>
      <c r="C23" s="37">
        <v>7000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15" customHeight="1">
      <c r="A24" s="33" t="s">
        <v>106</v>
      </c>
      <c r="B24" s="56">
        <f>B12+B15+B16+B17+B18</f>
        <v>2215223.4699999997</v>
      </c>
      <c r="C24" s="38">
        <f>C12+C15+C16+C17+C18</f>
        <v>2304756.4299999997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15" customHeight="1">
      <c r="A25" s="33" t="s">
        <v>158</v>
      </c>
      <c r="B25" s="56"/>
      <c r="C25" s="38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5" customHeight="1">
      <c r="A26" s="33" t="s">
        <v>107</v>
      </c>
      <c r="B26" s="54">
        <v>29428.87</v>
      </c>
      <c r="C26" s="36">
        <v>35760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5" customHeight="1">
      <c r="A27" s="33" t="s">
        <v>108</v>
      </c>
      <c r="B27" s="56">
        <f>B28+B29</f>
        <v>584768.96</v>
      </c>
      <c r="C27" s="38">
        <f>C28+C29</f>
        <v>831470.2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5" customHeight="1">
      <c r="A28" s="32" t="s">
        <v>109</v>
      </c>
      <c r="B28" s="55">
        <f>57989.75</f>
        <v>57989.75</v>
      </c>
      <c r="C28" s="37">
        <v>135788.22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5" customHeight="1">
      <c r="A29" s="32" t="s">
        <v>110</v>
      </c>
      <c r="B29" s="57">
        <v>526779.21</v>
      </c>
      <c r="C29" s="39">
        <v>695681.98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5" customHeight="1">
      <c r="A30" s="33" t="s">
        <v>111</v>
      </c>
      <c r="B30" s="56">
        <v>53116.09</v>
      </c>
      <c r="C30" s="38">
        <v>67455.64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ht="15" customHeight="1">
      <c r="A31" s="33" t="s">
        <v>112</v>
      </c>
      <c r="B31" s="56">
        <f>SUM(B32:B36)-0.4</f>
        <v>896353.62000000011</v>
      </c>
      <c r="C31" s="38">
        <f>SUM(C32:C36)</f>
        <v>929478.34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16" ht="15" customHeight="1">
      <c r="A32" s="32" t="s">
        <v>113</v>
      </c>
      <c r="B32" s="55">
        <f>135762.27+465852.1+71687.42+23271.02+3200.42</f>
        <v>699773.2300000001</v>
      </c>
      <c r="C32" s="37">
        <v>721748.45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16" ht="15" customHeight="1">
      <c r="A33" s="32" t="s">
        <v>114</v>
      </c>
      <c r="B33" s="55">
        <f>38621.75+147380.84+8641.64</f>
        <v>194644.22999999998</v>
      </c>
      <c r="C33" s="37">
        <v>201729.89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6" ht="15" customHeight="1">
      <c r="A34" s="32" t="s">
        <v>115</v>
      </c>
      <c r="B34" s="55">
        <v>0</v>
      </c>
      <c r="C34" s="37">
        <v>0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15" customHeight="1">
      <c r="A35" s="32" t="s">
        <v>116</v>
      </c>
      <c r="B35" s="55">
        <v>0</v>
      </c>
      <c r="C35" s="37">
        <v>0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15" customHeight="1">
      <c r="A36" s="32" t="s">
        <v>117</v>
      </c>
      <c r="B36" s="55">
        <f>1669.92+266.64</f>
        <v>1936.56</v>
      </c>
      <c r="C36" s="37">
        <v>6000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15" customHeight="1">
      <c r="A37" s="33" t="s">
        <v>118</v>
      </c>
      <c r="B37" s="56">
        <f>B38+B39</f>
        <v>68402.16</v>
      </c>
      <c r="C37" s="38">
        <f>SUM(C38:C39)</f>
        <v>77922.700000000012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1:16" ht="15" customHeight="1">
      <c r="A38" s="32" t="s">
        <v>119</v>
      </c>
      <c r="B38" s="55">
        <v>3265.21</v>
      </c>
      <c r="C38" s="37">
        <v>3265.21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ht="15" customHeight="1">
      <c r="A39" s="32" t="s">
        <v>120</v>
      </c>
      <c r="B39" s="55">
        <v>65136.95</v>
      </c>
      <c r="C39" s="37">
        <v>74657.490000000005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1:16" ht="15" customHeight="1">
      <c r="A40" s="33" t="s">
        <v>121</v>
      </c>
      <c r="B40" s="56">
        <v>0</v>
      </c>
      <c r="C40" s="38">
        <v>0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1:16" ht="15" customHeight="1">
      <c r="A41" s="33" t="s">
        <v>122</v>
      </c>
      <c r="B41" s="56">
        <f>SUM(B42:B47)</f>
        <v>115361.68</v>
      </c>
      <c r="C41" s="38">
        <f>SUM(C42:C47)</f>
        <v>0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6" ht="15" customHeight="1">
      <c r="A42" s="32" t="s">
        <v>123</v>
      </c>
      <c r="B42" s="55">
        <v>3159.33</v>
      </c>
      <c r="C42" s="37">
        <v>0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5" customHeight="1">
      <c r="A43" s="32" t="s">
        <v>124</v>
      </c>
      <c r="B43" s="55">
        <f>9406.92+2700</f>
        <v>12106.92</v>
      </c>
      <c r="C43" s="37">
        <v>0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6" ht="15" customHeight="1">
      <c r="A44" s="32" t="s">
        <v>125</v>
      </c>
      <c r="B44" s="55">
        <f>39765.4</f>
        <v>39765.4</v>
      </c>
      <c r="C44" s="37">
        <v>0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ht="15" customHeight="1">
      <c r="A45" s="32" t="s">
        <v>126</v>
      </c>
      <c r="B45" s="55">
        <v>32176.1</v>
      </c>
      <c r="C45" s="37">
        <v>0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ht="15" customHeight="1">
      <c r="A46" s="32" t="s">
        <v>127</v>
      </c>
      <c r="B46" s="55">
        <v>28153.93</v>
      </c>
      <c r="C46" s="37">
        <v>0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ht="15" customHeight="1">
      <c r="A47" s="32" t="s">
        <v>128</v>
      </c>
      <c r="B47" s="55">
        <v>0</v>
      </c>
      <c r="C47" s="37">
        <v>0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6" ht="15" customHeight="1">
      <c r="A48" s="33" t="s">
        <v>129</v>
      </c>
      <c r="B48" s="56">
        <f>16000</f>
        <v>16000</v>
      </c>
      <c r="C48" s="38">
        <v>0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6" ht="15" customHeight="1">
      <c r="A49" s="33" t="s">
        <v>130</v>
      </c>
      <c r="B49" s="56">
        <v>275926.21000000002</v>
      </c>
      <c r="C49" s="38">
        <v>290842.05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1:16" ht="15" customHeight="1">
      <c r="A50" s="34" t="s">
        <v>131</v>
      </c>
      <c r="B50" s="56">
        <f>B26+B27+B30+B31+B37+B40+B41+B48+B49</f>
        <v>2039357.5899999999</v>
      </c>
      <c r="C50" s="38">
        <f>C26+C27+C30+C31+C37+C40+C41+C48+C49</f>
        <v>2232928.9299999997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pans="1:16" ht="15" customHeight="1">
      <c r="A51" s="67" t="s">
        <v>132</v>
      </c>
      <c r="B51" s="68">
        <f>B24-B50</f>
        <v>175865.87999999989</v>
      </c>
      <c r="C51" s="68">
        <f>C24-C50</f>
        <v>71827.5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1:16" ht="15" customHeight="1">
      <c r="A52" s="33" t="s">
        <v>133</v>
      </c>
      <c r="B52" s="58"/>
      <c r="C52" s="4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1:16" ht="15" customHeight="1">
      <c r="A53" s="33" t="s">
        <v>134</v>
      </c>
      <c r="B53" s="54">
        <f>SUM(B54:B56)</f>
        <v>76.48</v>
      </c>
      <c r="C53" s="36">
        <f>SUM(C54:C56)</f>
        <v>200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  <row r="54" spans="1:16" ht="15" customHeight="1">
      <c r="A54" s="32" t="s">
        <v>135</v>
      </c>
      <c r="B54" s="55">
        <f>45.6+2.85</f>
        <v>48.45</v>
      </c>
      <c r="C54" s="37">
        <v>100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</row>
    <row r="55" spans="1:16" ht="15" customHeight="1">
      <c r="A55" s="32" t="s">
        <v>136</v>
      </c>
      <c r="B55" s="57">
        <v>28.03</v>
      </c>
      <c r="C55" s="39">
        <v>100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1:16" ht="15" customHeight="1">
      <c r="A56" s="32" t="s">
        <v>137</v>
      </c>
      <c r="B56" s="57">
        <v>0</v>
      </c>
      <c r="C56" s="39">
        <v>0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6" ht="15" customHeight="1">
      <c r="A57" s="33" t="s">
        <v>138</v>
      </c>
      <c r="B57" s="54">
        <f>SUM(B58:B59)</f>
        <v>0</v>
      </c>
      <c r="C57" s="36">
        <f>SUM(C58:C59)</f>
        <v>0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1:16" ht="15" customHeight="1">
      <c r="A58" s="32" t="s">
        <v>139</v>
      </c>
      <c r="B58" s="55">
        <v>0</v>
      </c>
      <c r="C58" s="37">
        <v>0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</row>
    <row r="59" spans="1:16" ht="15" customHeight="1">
      <c r="A59" s="32" t="s">
        <v>140</v>
      </c>
      <c r="B59" s="57">
        <v>0</v>
      </c>
      <c r="C59" s="39">
        <v>0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</row>
    <row r="60" spans="1:16" ht="15" customHeight="1">
      <c r="A60" s="33" t="s">
        <v>141</v>
      </c>
      <c r="B60" s="54">
        <f>SUM(B61:B63)</f>
        <v>520.5</v>
      </c>
      <c r="C60" s="36">
        <f>SUM(C61:C63)</f>
        <v>2027.5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  <row r="61" spans="1:16" ht="15" customHeight="1">
      <c r="A61" s="32" t="s">
        <v>142</v>
      </c>
      <c r="B61" s="55">
        <v>520.5</v>
      </c>
      <c r="C61" s="37">
        <v>520.5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</row>
    <row r="62" spans="1:16" ht="15" customHeight="1">
      <c r="A62" s="32" t="s">
        <v>143</v>
      </c>
      <c r="B62" s="57">
        <v>0</v>
      </c>
      <c r="C62" s="39">
        <v>0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</row>
    <row r="63" spans="1:16" ht="15" customHeight="1">
      <c r="A63" s="32" t="s">
        <v>144</v>
      </c>
      <c r="B63" s="57">
        <v>0</v>
      </c>
      <c r="C63" s="39">
        <v>1507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</row>
    <row r="64" spans="1:16" ht="15" customHeight="1">
      <c r="A64" s="33" t="s">
        <v>145</v>
      </c>
      <c r="B64" s="56">
        <v>2.85</v>
      </c>
      <c r="C64" s="38">
        <v>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</row>
    <row r="65" spans="1:16" ht="15" customHeight="1">
      <c r="A65" s="67" t="s">
        <v>146</v>
      </c>
      <c r="B65" s="68">
        <f>B53+B57-B60-B64</f>
        <v>-446.87</v>
      </c>
      <c r="C65" s="68">
        <f>C53+C57-C60-C64</f>
        <v>-1827.5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1:16" ht="15" customHeight="1">
      <c r="A66" s="33" t="s">
        <v>147</v>
      </c>
      <c r="B66" s="58"/>
      <c r="C66" s="4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1:16" ht="15" customHeight="1">
      <c r="A67" s="33" t="s">
        <v>148</v>
      </c>
      <c r="B67" s="58">
        <v>0</v>
      </c>
      <c r="C67" s="40">
        <v>0</v>
      </c>
    </row>
    <row r="68" spans="1:16" ht="15" customHeight="1">
      <c r="A68" s="33" t="s">
        <v>149</v>
      </c>
      <c r="B68" s="53">
        <v>0</v>
      </c>
      <c r="C68" s="35">
        <v>0</v>
      </c>
    </row>
    <row r="69" spans="1:16" ht="15" customHeight="1">
      <c r="A69" s="67" t="s">
        <v>150</v>
      </c>
      <c r="B69" s="68">
        <f>B67+B68</f>
        <v>0</v>
      </c>
      <c r="C69" s="68">
        <f>C67+C68</f>
        <v>0</v>
      </c>
    </row>
    <row r="70" spans="1:16" ht="15" customHeight="1">
      <c r="A70" s="33" t="s">
        <v>151</v>
      </c>
      <c r="B70" s="56"/>
      <c r="C70" s="38"/>
    </row>
    <row r="71" spans="1:16" ht="15" customHeight="1">
      <c r="A71" s="33" t="s">
        <v>152</v>
      </c>
      <c r="B71" s="53">
        <v>0</v>
      </c>
      <c r="C71" s="35">
        <v>0</v>
      </c>
    </row>
    <row r="72" spans="1:16" ht="15" customHeight="1">
      <c r="A72" s="67" t="s">
        <v>153</v>
      </c>
      <c r="B72" s="69">
        <v>0</v>
      </c>
      <c r="C72" s="69">
        <v>0</v>
      </c>
    </row>
    <row r="73" spans="1:16" ht="15" customHeight="1">
      <c r="A73" s="67" t="s">
        <v>154</v>
      </c>
      <c r="B73" s="68">
        <f>B71+B72</f>
        <v>0</v>
      </c>
      <c r="C73" s="68">
        <f>C71+C72</f>
        <v>0</v>
      </c>
    </row>
    <row r="74" spans="1:16" ht="15" customHeight="1">
      <c r="A74" s="33" t="s">
        <v>155</v>
      </c>
      <c r="B74" s="56">
        <f>B51+B65+B69+B73</f>
        <v>175419.00999999989</v>
      </c>
      <c r="C74" s="38">
        <f>C51+C65+C69+C73</f>
        <v>70000</v>
      </c>
    </row>
    <row r="75" spans="1:16" ht="15" customHeight="1">
      <c r="A75" s="32" t="s">
        <v>156</v>
      </c>
      <c r="B75" s="53">
        <v>58290.23</v>
      </c>
      <c r="C75" s="35">
        <v>70000</v>
      </c>
    </row>
    <row r="76" spans="1:16" ht="15" customHeight="1">
      <c r="A76" s="67" t="s">
        <v>157</v>
      </c>
      <c r="B76" s="68">
        <f>B74-B75</f>
        <v>117128.77999999988</v>
      </c>
      <c r="C76" s="68">
        <f>C74-C75</f>
        <v>0</v>
      </c>
    </row>
    <row r="90" spans="1:6" ht="15" customHeight="1">
      <c r="A90" s="52"/>
      <c r="B90" s="52"/>
      <c r="C90" s="52"/>
      <c r="D90" s="52"/>
      <c r="E90" s="52"/>
      <c r="F90" s="52"/>
    </row>
    <row r="91" spans="1:6" ht="15" customHeight="1">
      <c r="A91" s="50"/>
      <c r="B91" s="50"/>
      <c r="C91" s="50"/>
      <c r="D91" s="50"/>
      <c r="E91" s="50"/>
      <c r="F91" s="50"/>
    </row>
    <row r="92" spans="1:6" ht="15" customHeight="1">
      <c r="A92" s="50"/>
      <c r="B92" s="50"/>
      <c r="C92" s="50"/>
      <c r="D92" s="50"/>
      <c r="E92" s="50"/>
      <c r="F92" s="50"/>
    </row>
    <row r="93" spans="1:6" ht="15" customHeight="1">
      <c r="A93" s="50"/>
      <c r="B93" s="50"/>
      <c r="C93" s="50"/>
      <c r="D93" s="50"/>
      <c r="E93" s="50"/>
      <c r="F93" s="50"/>
    </row>
  </sheetData>
  <mergeCells count="6">
    <mergeCell ref="A9:C9"/>
    <mergeCell ref="A1:C1"/>
    <mergeCell ref="A2:C2"/>
    <mergeCell ref="A3:C3"/>
    <mergeCell ref="A6:C6"/>
    <mergeCell ref="A7:C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StatoPatrimoniale</vt:lpstr>
      <vt:lpstr>ContoEconomico</vt:lpstr>
      <vt:lpstr>ContoEconomico!Area_stampa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 </cp:lastModifiedBy>
  <cp:lastPrinted>2015-08-06T15:59:40Z</cp:lastPrinted>
  <dcterms:created xsi:type="dcterms:W3CDTF">2015-07-14T19:28:16Z</dcterms:created>
  <dcterms:modified xsi:type="dcterms:W3CDTF">2015-08-06T16:03:57Z</dcterms:modified>
</cp:coreProperties>
</file>